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300" windowHeight="8835" activeTab="0"/>
  </bookViews>
  <sheets>
    <sheet name="Summary" sheetId="1" r:id="rId1"/>
    <sheet name="10.02.07 Leeds Dinner" sheetId="2" r:id="rId2"/>
    <sheet name="10.14.07 New Hope" sheetId="3" r:id="rId3"/>
    <sheet name="10.15.07 Newman.Fink" sheetId="4" r:id="rId4"/>
    <sheet name="10.19.07 Youngstown" sheetId="5" r:id="rId5"/>
    <sheet name="10.19.07 Chicago" sheetId="6" r:id="rId6"/>
    <sheet name="10.24.07 Dingal Lunch" sheetId="7" r:id="rId7"/>
    <sheet name="10.28.07 Austin" sheetId="8" r:id="rId8"/>
    <sheet name="11.29.07 Miami.Fanjul" sheetId="9" r:id="rId9"/>
    <sheet name="11.04.04 Tampa" sheetId="10" r:id="rId10"/>
    <sheet name="11.04.07 Baltimore" sheetId="11" r:id="rId11"/>
    <sheet name="11.05.07 Gillibrand Victory" sheetId="12" r:id="rId12"/>
    <sheet name="11.05.07 Schakowsky Breakfast" sheetId="13" r:id="rId13"/>
    <sheet name="11.09.07 Cleaver in KC" sheetId="14" r:id="rId14"/>
    <sheet name="11.09.07 Clyburn in St. Louis" sheetId="15" r:id="rId15"/>
    <sheet name="11.13.07 Rosa Event" sheetId="16" r:id="rId16"/>
    <sheet name="11.13.07 Chairman's Dinner" sheetId="17" r:id="rId17"/>
    <sheet name="11.17.07 San Antonio" sheetId="18" r:id="rId18"/>
    <sheet name="11.17.07 Laredo" sheetId="19" r:id="rId19"/>
    <sheet name="11.18.07 East Bay" sheetId="20" r:id="rId20"/>
    <sheet name="11.26.07 San Francisco_Westin" sheetId="21" r:id="rId21"/>
    <sheet name="11.27.07 Wu Event" sheetId="22" r:id="rId22"/>
    <sheet name="11.28.07 Girardi Lunch" sheetId="23" r:id="rId23"/>
    <sheet name="11.29.07 NYC" sheetId="24" r:id="rId24"/>
    <sheet name="12.01.07 Clyburn in Orlando" sheetId="25" r:id="rId25"/>
    <sheet name="12.03.07 Clyburn in Kansas City" sheetId="26" r:id="rId26"/>
    <sheet name="12.04.07 Crowley" sheetId="27" r:id="rId27"/>
    <sheet name="12.04.07 Beaumont" sheetId="28" r:id="rId28"/>
    <sheet name="12.06.07 Murtha Breakfast" sheetId="29" r:id="rId29"/>
    <sheet name="12.10.07 Lewis_Atlanta" sheetId="30" r:id="rId30"/>
    <sheet name="12.11.07 MOC Holiday Reception" sheetId="31" r:id="rId31"/>
    <sheet name="12.13.07 COS Dinner" sheetId="32" r:id="rId32"/>
    <sheet name="Blank" sheetId="33" r:id="rId33"/>
    <sheet name="Sheet3" sheetId="34" r:id="rId34"/>
    <sheet name="Sheet2" sheetId="35" r:id="rId35"/>
  </sheets>
  <definedNames>
    <definedName name="NonEvent" localSheetId="0">'Summary'!A1</definedName>
  </definedNames>
  <calcPr fullCalcOnLoad="1"/>
</workbook>
</file>

<file path=xl/sharedStrings.xml><?xml version="1.0" encoding="utf-8"?>
<sst xmlns="http://schemas.openxmlformats.org/spreadsheetml/2006/main" count="2088" uniqueCount="341">
  <si>
    <t>PROJECTED</t>
  </si>
  <si>
    <t>NOTES</t>
  </si>
  <si>
    <t>Invitations</t>
  </si>
  <si>
    <t>Flowers</t>
  </si>
  <si>
    <t>N/A</t>
  </si>
  <si>
    <t>A/V</t>
  </si>
  <si>
    <t>TOTAL</t>
  </si>
  <si>
    <t>Food/Beverage</t>
  </si>
  <si>
    <t>Photographer</t>
  </si>
  <si>
    <t>Event:</t>
  </si>
  <si>
    <t>Location</t>
  </si>
  <si>
    <t>Location:</t>
  </si>
  <si>
    <t>ACTUAL</t>
  </si>
  <si>
    <t>Guest #:</t>
  </si>
  <si>
    <t>Event Budget</t>
  </si>
  <si>
    <t>Supplies</t>
  </si>
  <si>
    <t>Date &amp; Time:</t>
  </si>
  <si>
    <t xml:space="preserve">Invitations </t>
  </si>
  <si>
    <t>Postage</t>
  </si>
  <si>
    <t>misc.</t>
  </si>
  <si>
    <t>SIGNATURE OF STAFF MAKING REQUEST:</t>
  </si>
  <si>
    <t>FINANCE DIRECTOR SIGNATURE</t>
  </si>
  <si>
    <t>DATE:</t>
  </si>
  <si>
    <t>Event Goal:</t>
  </si>
  <si>
    <t>Event Budget:</t>
  </si>
  <si>
    <t>Date</t>
  </si>
  <si>
    <t>Event Goal</t>
  </si>
  <si>
    <t>Event</t>
  </si>
  <si>
    <t>PAID BY</t>
  </si>
  <si>
    <t>Approval of Projected Budget:</t>
  </si>
  <si>
    <t xml:space="preserve">Mandarin Oriental </t>
  </si>
  <si>
    <t>New York, NY</t>
  </si>
  <si>
    <t>Monday, November 5, 2007</t>
  </si>
  <si>
    <t>VIP Room Rental</t>
  </si>
  <si>
    <t>$75/person</t>
  </si>
  <si>
    <t>Tax</t>
  </si>
  <si>
    <t>Gratuity</t>
  </si>
  <si>
    <t>Actual:</t>
  </si>
  <si>
    <t>Home of Sunita and Dan Leeds</t>
  </si>
  <si>
    <t>Georgetown, DC</t>
  </si>
  <si>
    <t>Tuesday, October 2, 2007</t>
  </si>
  <si>
    <t>Rentals</t>
  </si>
  <si>
    <t>$47.50/person</t>
  </si>
  <si>
    <t>Coat Check</t>
  </si>
  <si>
    <t>VIP F&amp;B</t>
  </si>
  <si>
    <t>Staff Expenses</t>
  </si>
  <si>
    <t>Travel</t>
  </si>
  <si>
    <t>Per Diem</t>
  </si>
  <si>
    <t>Hotel</t>
  </si>
  <si>
    <t>nametages, placecards, signage</t>
  </si>
  <si>
    <t>Westin - Michigan Avenue</t>
  </si>
  <si>
    <t>Chicago, IL</t>
  </si>
  <si>
    <t>Friday, October 19, 2007</t>
  </si>
  <si>
    <t>Room Rental</t>
  </si>
  <si>
    <t>Room Tax</t>
  </si>
  <si>
    <t>travel for 1 staff</t>
  </si>
  <si>
    <t>nametages</t>
  </si>
  <si>
    <t>n/a</t>
  </si>
  <si>
    <t>all invites sent via email and fax</t>
  </si>
  <si>
    <t>Bartender</t>
  </si>
  <si>
    <t>estimate based on $3/coat</t>
  </si>
  <si>
    <t>estimate</t>
  </si>
  <si>
    <t>podium and speaker</t>
  </si>
  <si>
    <t>estimate - 6 tables</t>
  </si>
  <si>
    <t>Phoenix Park Hotel</t>
  </si>
  <si>
    <t>Washington, DC</t>
  </si>
  <si>
    <t>Dingell Lunch</t>
  </si>
  <si>
    <t>Wednesday, October 24</t>
  </si>
  <si>
    <t>$42.95/person</t>
  </si>
  <si>
    <t>DCCC Staff: Debra</t>
  </si>
  <si>
    <t>Chairman's Dinner</t>
  </si>
  <si>
    <t>San Francisco, CA</t>
  </si>
  <si>
    <t>waived</t>
  </si>
  <si>
    <t>2,000+ invites</t>
  </si>
  <si>
    <t>nametages &amp; signage</t>
  </si>
  <si>
    <t>Talent Expenses</t>
  </si>
  <si>
    <t>Murtha Breakfast</t>
  </si>
  <si>
    <t>Ritz-Carlton</t>
  </si>
  <si>
    <t>Arlington, VA</t>
  </si>
  <si>
    <t>Thursday, December 6, 2007</t>
  </si>
  <si>
    <t xml:space="preserve">Misc. Beverages </t>
  </si>
  <si>
    <t>estimate for extra coffee</t>
  </si>
  <si>
    <t>Fink Dinner</t>
  </si>
  <si>
    <t>Westport, CT</t>
  </si>
  <si>
    <t>Monday, October 15, 2007</t>
  </si>
  <si>
    <t>Beverage</t>
  </si>
  <si>
    <t>Food</t>
  </si>
  <si>
    <t>Monday, November 26, 2007</t>
  </si>
  <si>
    <t>Soros Home</t>
  </si>
  <si>
    <t>NYC Catch-all</t>
  </si>
  <si>
    <t>Thursday, November 29, 2007</t>
  </si>
  <si>
    <t>Youngstown Lunch</t>
  </si>
  <si>
    <t>Youngstown Country Club</t>
  </si>
  <si>
    <t>Youngstown, Ohio</t>
  </si>
  <si>
    <t>Extra</t>
  </si>
  <si>
    <t>Service Charge</t>
  </si>
  <si>
    <t>F/B minimum - actual $2,434</t>
  </si>
  <si>
    <t>included in Actual F/B</t>
  </si>
  <si>
    <t>Schakowsky and Carville Breakfast</t>
  </si>
  <si>
    <t>East Bank Club</t>
  </si>
  <si>
    <t>$25/person</t>
  </si>
  <si>
    <t>1,000 invites</t>
  </si>
  <si>
    <t>as of 10/23 we are not planning to send a DCCC staffer</t>
  </si>
  <si>
    <t>salary</t>
  </si>
  <si>
    <t>1,000+ invites estimated…number jumped to 4,500</t>
  </si>
  <si>
    <t>included above</t>
  </si>
  <si>
    <t>production for Tony and Carole</t>
  </si>
  <si>
    <t>Dinner</t>
  </si>
  <si>
    <t>Tony Bennet Expenses</t>
  </si>
  <si>
    <t>Carole King Expenses</t>
  </si>
  <si>
    <t>Westin St. Francis</t>
  </si>
  <si>
    <t>Flags</t>
  </si>
  <si>
    <t>pipe and drape and sound</t>
  </si>
  <si>
    <t>30 centerpieces at $55</t>
  </si>
  <si>
    <t>Home Hospitality</t>
  </si>
  <si>
    <t>Venue Rental</t>
  </si>
  <si>
    <t>COO Signature</t>
  </si>
  <si>
    <t>emailed and faxed</t>
  </si>
  <si>
    <t>Actual Raise:</t>
  </si>
  <si>
    <t>Home Hospitality and Inkind</t>
  </si>
  <si>
    <t>Carville Expenses</t>
  </si>
  <si>
    <t>Charlie Palmers</t>
  </si>
  <si>
    <t>Tuesday, November 13, 2007</t>
  </si>
  <si>
    <t>Kansas City, MO</t>
  </si>
  <si>
    <t>DCCC Staff: Leah</t>
  </si>
  <si>
    <t>Friday, November 9, 2007</t>
  </si>
  <si>
    <t>Marth Reception</t>
  </si>
  <si>
    <t>Marth Home</t>
  </si>
  <si>
    <t>New Hope, PA</t>
  </si>
  <si>
    <t>Sunday, October 14, 2007</t>
  </si>
  <si>
    <t>travel for 5 - hotel rate is $168+tax…approx $193/night/room</t>
  </si>
  <si>
    <t>She requires to use her Net Jets to get all of them up and back that day</t>
  </si>
  <si>
    <t>estimate for $60/centerpieces</t>
  </si>
  <si>
    <t xml:space="preserve">estimate  </t>
  </si>
  <si>
    <t>all arrangements made by host</t>
  </si>
  <si>
    <t xml:space="preserve">maxed out </t>
  </si>
  <si>
    <t>estimated based on using inhouse equipment, but increased due to #'s</t>
  </si>
  <si>
    <t>Home of Bob Clark</t>
  </si>
  <si>
    <t>St. Louis, MO</t>
  </si>
  <si>
    <t>at a home</t>
  </si>
  <si>
    <t>Home Hospitality and In Kind</t>
  </si>
  <si>
    <t xml:space="preserve">700 in house - sent </t>
  </si>
  <si>
    <t>Staff/MOC travel</t>
  </si>
  <si>
    <t>travel for Randy and Clyburn</t>
  </si>
  <si>
    <t xml:space="preserve">80 inhouse invites sent </t>
  </si>
  <si>
    <t>Staff Travel</t>
  </si>
  <si>
    <t>$50/person</t>
  </si>
  <si>
    <t>Pass prior</t>
  </si>
  <si>
    <t>dinner and pass wine</t>
  </si>
  <si>
    <t>$50/filet and $44/salmon</t>
  </si>
  <si>
    <t>Romanucci Reception in Chicago</t>
  </si>
  <si>
    <t>Gillibrand Victory Fund Breakfast</t>
  </si>
  <si>
    <t>Actua Raised:</t>
  </si>
  <si>
    <t>Projected travel for 1 staff
**Actual includes travel for 2 and travel to CT for Fink event</t>
  </si>
  <si>
    <t>projected travel for 1 staff
**actual includes travel for 2</t>
  </si>
  <si>
    <t>travel for Carville</t>
  </si>
  <si>
    <t>projected travel for 2 staff
**Actual includes rental car as well</t>
  </si>
  <si>
    <t>COS Dinner</t>
  </si>
  <si>
    <t>Hotel Monaco</t>
  </si>
  <si>
    <t>Thursday, December 13, 2007</t>
  </si>
  <si>
    <t>$62/person</t>
  </si>
  <si>
    <t>podium &amp; speaker</t>
  </si>
  <si>
    <t xml:space="preserve">Actual: </t>
  </si>
  <si>
    <t>Actual Raised:</t>
  </si>
  <si>
    <t>Name</t>
  </si>
  <si>
    <t>Place</t>
  </si>
  <si>
    <t>City, State</t>
  </si>
  <si>
    <t>day, date, time</t>
  </si>
  <si>
    <t>$60/100ppl</t>
  </si>
  <si>
    <t>podium, sound, etc</t>
  </si>
  <si>
    <t>In-house = $.50 per invite
postage = $.41</t>
  </si>
  <si>
    <t>Per Diem = $40/person
Flights = $300
Hotels = $250</t>
  </si>
  <si>
    <t>Finance Director Approval</t>
  </si>
  <si>
    <t>Clyburn Dinner in St. Louis</t>
  </si>
  <si>
    <t>Rosa Reception</t>
  </si>
  <si>
    <t>Rosa DeLauro's home</t>
  </si>
  <si>
    <t>San Antonio Event</t>
  </si>
  <si>
    <t>San Antonio, TX</t>
  </si>
  <si>
    <t>Saturday, November 17, 2007</t>
  </si>
  <si>
    <t>13.95/person</t>
  </si>
  <si>
    <t>236 inhouse invites sent</t>
  </si>
  <si>
    <t>travel for 2 staff</t>
  </si>
  <si>
    <t>La Margarita Restaurant &amp; meetings at Mi Tierra</t>
  </si>
  <si>
    <t>Mi Tierra</t>
  </si>
  <si>
    <t>includes room and F&amp;B at Mi Tierra</t>
  </si>
  <si>
    <t>email and faxes</t>
  </si>
  <si>
    <t>Laredo Event</t>
  </si>
  <si>
    <t>Laredo, TX</t>
  </si>
  <si>
    <t>Los Pasada</t>
  </si>
  <si>
    <t>100 inhouse invites</t>
  </si>
  <si>
    <t>Wu Reception</t>
  </si>
  <si>
    <t>Miller Nash Law Firm</t>
  </si>
  <si>
    <t>Portland, OR</t>
  </si>
  <si>
    <t>Clyburn in Orlando</t>
  </si>
  <si>
    <t>Windermere, FL</t>
  </si>
  <si>
    <t>Saturday, December 1 &amp; 2, 2007</t>
  </si>
  <si>
    <t xml:space="preserve">Golf </t>
  </si>
  <si>
    <t>$130/person</t>
  </si>
  <si>
    <t>Project 16ppl playing golf</t>
  </si>
  <si>
    <t xml:space="preserve">Host paying </t>
  </si>
  <si>
    <t>MOC &amp; Staff Expense</t>
  </si>
  <si>
    <t>emailed, faxed and called</t>
  </si>
  <si>
    <t>Austin Reception</t>
  </si>
  <si>
    <t>Barnes Home</t>
  </si>
  <si>
    <t>Austin, TX</t>
  </si>
  <si>
    <t>Sunday, October 28, 2007</t>
  </si>
  <si>
    <t>Fanjul Reception</t>
  </si>
  <si>
    <t>Fanjul Home</t>
  </si>
  <si>
    <t>Coral Gables, FL</t>
  </si>
  <si>
    <t xml:space="preserve">Monday, October 29, 2007 </t>
  </si>
  <si>
    <t>Prints</t>
  </si>
  <si>
    <t>dinner for host after event (18ppl)</t>
  </si>
  <si>
    <t>travel for 3 staff…flights are in Miami budget</t>
  </si>
  <si>
    <t>travel for 2 staff, flights include Austin flights</t>
  </si>
  <si>
    <t>all event expenses paid by host including $4,000 home hospitality</t>
  </si>
  <si>
    <t>Tampa Brunch with Castor</t>
  </si>
  <si>
    <t>Norma Gene Lykes Home</t>
  </si>
  <si>
    <t>Tampa, FL</t>
  </si>
  <si>
    <t xml:space="preserve">Sunday, November 4, 2007 </t>
  </si>
  <si>
    <t>Service</t>
  </si>
  <si>
    <t>half</t>
  </si>
  <si>
    <t xml:space="preserve">Norma Gene paid 1/2 </t>
  </si>
  <si>
    <t>MOC Travel</t>
  </si>
  <si>
    <t>travel for Schwartz</t>
  </si>
  <si>
    <t>1,208 inhouse invites sent</t>
  </si>
  <si>
    <t xml:space="preserve">Plaza III </t>
  </si>
  <si>
    <t>Sunday, November 4, 2007</t>
  </si>
  <si>
    <t>Lutherville, MD</t>
  </si>
  <si>
    <t>Baltimore Brunch</t>
  </si>
  <si>
    <t>$4,000 Home Hospitality and In kind donation paid by host</t>
  </si>
  <si>
    <t>Private Plane</t>
  </si>
  <si>
    <t>no talent</t>
  </si>
  <si>
    <t>Speaker's Cabinet Dinner</t>
  </si>
  <si>
    <r>
      <t xml:space="preserve">Cleaver Dinner </t>
    </r>
    <r>
      <rPr>
        <b/>
        <sz val="10"/>
        <rFont val="Arial"/>
        <family val="2"/>
      </rPr>
      <t>- CANCELLED</t>
    </r>
  </si>
  <si>
    <t>estimate for F&amp;B total</t>
  </si>
  <si>
    <t xml:space="preserve">The Dressing Room </t>
  </si>
  <si>
    <t>**still waiting for final bills</t>
  </si>
  <si>
    <t>travel for 3 staff estimated, 
5 actually came</t>
  </si>
  <si>
    <t>Q-4 Event Budget Summary</t>
  </si>
  <si>
    <t>Sunday, November 18, 2007</t>
  </si>
  <si>
    <t>1,800 inhouse invites sent</t>
  </si>
  <si>
    <t>Lisa Presta staffing</t>
  </si>
  <si>
    <t>n/</t>
  </si>
  <si>
    <t>East Bay Brunch</t>
  </si>
  <si>
    <t>Piedmont, CA</t>
  </si>
  <si>
    <t>Girardi Lunch</t>
  </si>
  <si>
    <t>Girardi's firm?</t>
  </si>
  <si>
    <t>LA?</t>
  </si>
  <si>
    <t>Wednesday, November 28, 2007</t>
  </si>
  <si>
    <t>Date:</t>
  </si>
  <si>
    <t>all invites sent via email and phone call</t>
  </si>
  <si>
    <t>Terri New to staff NP</t>
  </si>
  <si>
    <t>Leeds Issues Conferenc/Dinner</t>
  </si>
  <si>
    <t>Venetoulis Home</t>
  </si>
  <si>
    <t>Actual Event Costs</t>
  </si>
  <si>
    <t>Projected Event Costs</t>
  </si>
  <si>
    <t>at restaurant</t>
  </si>
  <si>
    <t>Crowley Luncheon</t>
  </si>
  <si>
    <t>Daizies Restaurant</t>
  </si>
  <si>
    <t>Sunnyside, NY</t>
  </si>
  <si>
    <t>Tuesday, December 4, 2007</t>
  </si>
  <si>
    <t>3,400 inhouse invites sent</t>
  </si>
  <si>
    <t>projected travel for 2 staff</t>
  </si>
  <si>
    <t>Sugas Deep South</t>
  </si>
  <si>
    <t>Beaumont, TX</t>
  </si>
  <si>
    <t xml:space="preserve">200 inhouse invites </t>
  </si>
  <si>
    <t>$35/person</t>
  </si>
  <si>
    <t>20 inhouse invites sent</t>
  </si>
  <si>
    <t>still went to Iowa</t>
  </si>
  <si>
    <t xml:space="preserve">Staff  </t>
  </si>
  <si>
    <t>included in F&amp;B</t>
  </si>
  <si>
    <t>La Margarita</t>
  </si>
  <si>
    <t>split with Laredo</t>
  </si>
  <si>
    <t>split with San Antonio</t>
  </si>
  <si>
    <t>$3/person corkage and open bar for 20 minutes</t>
  </si>
  <si>
    <t>Cuellar paying for $250</t>
  </si>
  <si>
    <t>travel includes flights and rental car</t>
  </si>
  <si>
    <t>Congressman sister inkinding</t>
  </si>
  <si>
    <t>Clyburn in Kansas City, MO</t>
  </si>
  <si>
    <t>Monday, December 3, 2007</t>
  </si>
  <si>
    <t>Home of the Sachs</t>
  </si>
  <si>
    <t>Lewis Victory Fund</t>
  </si>
  <si>
    <t>Atlanta, GA</t>
  </si>
  <si>
    <t>Monday, December 10, 2007</t>
  </si>
  <si>
    <t>Travel includes cars for 8 + Tony, plus accomodations and salaries for 2 days</t>
  </si>
  <si>
    <t>Hospitality</t>
  </si>
  <si>
    <t>Piano</t>
  </si>
  <si>
    <t>backline</t>
  </si>
  <si>
    <t>delivery only</t>
  </si>
  <si>
    <t>VIP food</t>
  </si>
  <si>
    <t>event comped due to poor service</t>
  </si>
  <si>
    <t>at a restaurant</t>
  </si>
  <si>
    <t xml:space="preserve">snacks, coffee, wine, and soda…includes rentals </t>
  </si>
  <si>
    <t>misc. Food</t>
  </si>
  <si>
    <t>$26.50/person</t>
  </si>
  <si>
    <t>microphone</t>
  </si>
  <si>
    <t xml:space="preserve">103 West </t>
  </si>
  <si>
    <t>podium and mic</t>
  </si>
  <si>
    <t>Bar (Beer/Wine)</t>
  </si>
  <si>
    <t>Travel for 3 staff to fly in that morning and out that night</t>
  </si>
  <si>
    <t>Bar fees</t>
  </si>
  <si>
    <t>Valet</t>
  </si>
  <si>
    <t>rentals</t>
  </si>
  <si>
    <t xml:space="preserve">n/a </t>
  </si>
  <si>
    <t>included</t>
  </si>
  <si>
    <t>dinner wine</t>
  </si>
  <si>
    <t>estimate for 350 invites in-house</t>
  </si>
  <si>
    <t>Actual Private Plane</t>
  </si>
  <si>
    <t>Projected Private Plane</t>
  </si>
  <si>
    <t xml:space="preserve">Home of Quinn Delaney </t>
  </si>
  <si>
    <t>Beaumont - CANCELLED</t>
  </si>
  <si>
    <t>Beverages</t>
  </si>
  <si>
    <t>Printer</t>
  </si>
  <si>
    <t>65/person</t>
  </si>
  <si>
    <t>NGP Code</t>
  </si>
  <si>
    <t>Tuesday, November 27, 2007</t>
  </si>
  <si>
    <t>11:30am</t>
  </si>
  <si>
    <t>plane not needed anymore</t>
  </si>
  <si>
    <t>Julia Johnson's Home/Golf Course</t>
  </si>
  <si>
    <t>MOC Holiday Reception</t>
  </si>
  <si>
    <t>Hyatt - Thorton Room</t>
  </si>
  <si>
    <t>Tuesday, December 11, 2007</t>
  </si>
  <si>
    <t xml:space="preserve">Food </t>
  </si>
  <si>
    <t>Station Attendees</t>
  </si>
  <si>
    <t>South $$ IN - not with an event</t>
  </si>
  <si>
    <t>NE $$ IN - not with an event</t>
  </si>
  <si>
    <t>West $$ IN - not with an event</t>
  </si>
  <si>
    <t>Midwest $$ IN - not with an event</t>
  </si>
  <si>
    <t xml:space="preserve">TOTALS: 
</t>
  </si>
  <si>
    <t>$4,000 F&amp;B minimum</t>
  </si>
  <si>
    <t>included in F/B</t>
  </si>
  <si>
    <t>estimate for 60ppl, actual for 75ppl</t>
  </si>
  <si>
    <t>paid for staffing</t>
  </si>
  <si>
    <t>LA $$ IN - not with an event</t>
  </si>
  <si>
    <t>inkinded by Crowley</t>
  </si>
  <si>
    <t>NGP_EVENT_
TOTAL</t>
  </si>
  <si>
    <t>Liquor Tax</t>
  </si>
  <si>
    <t>Native American $$ IN</t>
  </si>
  <si>
    <t>Mid-Atlantic $$ IN</t>
  </si>
  <si>
    <t>includes extra disc</t>
  </si>
  <si>
    <t>Yellow = event passed &amp; $$ settled
Red = cancelled
Grey = private plane
Blue = $$ IN not with an event
Purple = Victory Fund total expenses and income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</si>
</sst>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F800]dddd\,\ mmmm\ dd\,\ yyyy"/>
    <numFmt numFmtId="170" formatCode="&quot;$&quot;#,##0.00"/>
    <numFmt numFmtId="171" formatCode="[$-409]mmmm\ d\,\ yyyy;@"/>
    <numFmt numFmtId="172" formatCode="[$-409]mmmm\-yy;@"/>
    <numFmt numFmtId="173" formatCode="0.000%"/>
    <numFmt numFmtId="174" formatCode="&quot;$&quot;#,##0.00000"/>
    <numFmt numFmtId="175" formatCode="&quot;$&quot;#,##0.0000"/>
    <numFmt numFmtId="176" formatCode="&quot;$&quot;#,##0.000"/>
    <numFmt numFmtId="177" formatCode="0.0%"/>
    <numFmt numFmtId="178" formatCode="&quot;$&quot;#,##0"/>
    <numFmt numFmtId="179" formatCode="0.00_);[Red]\(0.00\)"/>
    <numFmt numFmtId="180" formatCode="00000"/>
  </numFmts>
  <fonts count="2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Tahoma"/>
      <family val="2"/>
    </font>
    <font>
      <b/>
      <sz val="14"/>
      <name val="Times New Roman"/>
      <family val="1"/>
    </font>
    <font>
      <b/>
      <sz val="8"/>
      <name val="Arial"/>
      <family val="2"/>
    </font>
    <font>
      <sz val="11"/>
      <color indexed="8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7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8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left" wrapText="1"/>
    </xf>
    <xf numFmtId="170" fontId="10" fillId="0" borderId="1" xfId="0" applyNumberFormat="1" applyFont="1" applyBorder="1" applyAlignment="1">
      <alignment horizontal="right" wrapText="1"/>
    </xf>
    <xf numFmtId="0" fontId="10" fillId="0" borderId="0" xfId="0" applyFont="1" applyAlignment="1">
      <alignment/>
    </xf>
    <xf numFmtId="0" fontId="4" fillId="2" borderId="2" xfId="0" applyFont="1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 wrapText="1"/>
    </xf>
    <xf numFmtId="8" fontId="1" fillId="0" borderId="4" xfId="0" applyNumberFormat="1" applyFont="1" applyBorder="1" applyAlignment="1">
      <alignment horizontal="left" vertical="top" wrapText="1"/>
    </xf>
    <xf numFmtId="8" fontId="11" fillId="0" borderId="0" xfId="0" applyNumberFormat="1" applyFont="1" applyBorder="1" applyAlignment="1">
      <alignment horizontal="left" vertical="top" wrapText="1"/>
    </xf>
    <xf numFmtId="0" fontId="7" fillId="3" borderId="5" xfId="0" applyFont="1" applyFill="1" applyBorder="1" applyAlignment="1">
      <alignment horizontal="left"/>
    </xf>
    <xf numFmtId="0" fontId="0" fillId="0" borderId="3" xfId="0" applyFont="1" applyBorder="1" applyAlignment="1">
      <alignment wrapText="1"/>
    </xf>
    <xf numFmtId="170" fontId="0" fillId="0" borderId="2" xfId="0" applyNumberFormat="1" applyFont="1" applyBorder="1" applyAlignment="1">
      <alignment horizontal="left" wrapText="1"/>
    </xf>
    <xf numFmtId="170" fontId="0" fillId="0" borderId="6" xfId="0" applyNumberFormat="1" applyFont="1" applyBorder="1" applyAlignment="1">
      <alignment horizontal="left" wrapText="1"/>
    </xf>
    <xf numFmtId="0" fontId="7" fillId="3" borderId="7" xfId="0" applyFont="1" applyFill="1" applyBorder="1" applyAlignment="1">
      <alignment horizontal="left"/>
    </xf>
    <xf numFmtId="0" fontId="0" fillId="3" borderId="7" xfId="0" applyFill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8" xfId="0" applyFont="1" applyBorder="1" applyAlignment="1">
      <alignment wrapText="1"/>
    </xf>
    <xf numFmtId="171" fontId="1" fillId="0" borderId="1" xfId="0" applyNumberFormat="1" applyFont="1" applyBorder="1" applyAlignment="1">
      <alignment horizontal="left" vertical="top" wrapText="1"/>
    </xf>
    <xf numFmtId="171" fontId="0" fillId="0" borderId="0" xfId="0" applyNumberFormat="1" applyAlignment="1">
      <alignment horizontal="left" wrapText="1"/>
    </xf>
    <xf numFmtId="0" fontId="4" fillId="2" borderId="8" xfId="0" applyFont="1" applyFill="1" applyBorder="1" applyAlignment="1">
      <alignment horizontal="left" wrapText="1"/>
    </xf>
    <xf numFmtId="0" fontId="0" fillId="2" borderId="8" xfId="0" applyFill="1" applyBorder="1" applyAlignment="1">
      <alignment horizontal="left" wrapText="1"/>
    </xf>
    <xf numFmtId="0" fontId="1" fillId="0" borderId="0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/>
    </xf>
    <xf numFmtId="0" fontId="0" fillId="0" borderId="9" xfId="0" applyFont="1" applyBorder="1" applyAlignment="1">
      <alignment horizontal="left" wrapText="1"/>
    </xf>
    <xf numFmtId="169" fontId="0" fillId="0" borderId="2" xfId="0" applyNumberFormat="1" applyFont="1" applyBorder="1" applyAlignment="1">
      <alignment horizontal="left"/>
    </xf>
    <xf numFmtId="0" fontId="0" fillId="0" borderId="6" xfId="0" applyFont="1" applyBorder="1" applyAlignment="1">
      <alignment/>
    </xf>
    <xf numFmtId="0" fontId="5" fillId="0" borderId="2" xfId="0" applyFont="1" applyBorder="1" applyAlignment="1">
      <alignment horizontal="left" wrapText="1"/>
    </xf>
    <xf numFmtId="170" fontId="9" fillId="0" borderId="6" xfId="0" applyNumberFormat="1" applyFont="1" applyBorder="1" applyAlignment="1">
      <alignment horizontal="right" wrapText="1"/>
    </xf>
    <xf numFmtId="0" fontId="10" fillId="0" borderId="2" xfId="0" applyFont="1" applyBorder="1" applyAlignment="1">
      <alignment/>
    </xf>
    <xf numFmtId="170" fontId="0" fillId="0" borderId="0" xfId="0" applyNumberFormat="1" applyAlignment="1">
      <alignment horizontal="right"/>
    </xf>
    <xf numFmtId="170" fontId="0" fillId="0" borderId="0" xfId="0" applyNumberFormat="1" applyAlignment="1">
      <alignment horizontal="right" wrapText="1"/>
    </xf>
    <xf numFmtId="0" fontId="10" fillId="0" borderId="2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10" fillId="0" borderId="1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9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0" fillId="3" borderId="11" xfId="0" applyFill="1" applyBorder="1" applyAlignment="1">
      <alignment wrapText="1"/>
    </xf>
    <xf numFmtId="0" fontId="0" fillId="2" borderId="12" xfId="0" applyFill="1" applyBorder="1" applyAlignment="1">
      <alignment wrapText="1"/>
    </xf>
    <xf numFmtId="0" fontId="0" fillId="3" borderId="13" xfId="0" applyFill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169" fontId="0" fillId="0" borderId="3" xfId="0" applyNumberFormat="1" applyFont="1" applyBorder="1" applyAlignment="1">
      <alignment horizontal="left" wrapText="1"/>
    </xf>
    <xf numFmtId="0" fontId="3" fillId="0" borderId="14" xfId="0" applyFont="1" applyBorder="1" applyAlignment="1">
      <alignment horizontal="right" wrapText="1"/>
    </xf>
    <xf numFmtId="0" fontId="8" fillId="0" borderId="6" xfId="0" applyFont="1" applyBorder="1" applyAlignment="1">
      <alignment wrapText="1"/>
    </xf>
    <xf numFmtId="0" fontId="0" fillId="0" borderId="4" xfId="0" applyBorder="1" applyAlignment="1">
      <alignment/>
    </xf>
    <xf numFmtId="0" fontId="1" fillId="0" borderId="3" xfId="0" applyFont="1" applyBorder="1" applyAlignment="1">
      <alignment horizontal="left" vertical="top" wrapText="1"/>
    </xf>
    <xf numFmtId="170" fontId="9" fillId="0" borderId="1" xfId="0" applyNumberFormat="1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10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right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left" wrapText="1"/>
    </xf>
    <xf numFmtId="172" fontId="0" fillId="0" borderId="0" xfId="0" applyNumberFormat="1" applyAlignment="1">
      <alignment horizontal="left" wrapText="1"/>
    </xf>
    <xf numFmtId="170" fontId="10" fillId="0" borderId="6" xfId="0" applyNumberFormat="1" applyFont="1" applyBorder="1" applyAlignment="1">
      <alignment horizontal="right" wrapText="1"/>
    </xf>
    <xf numFmtId="173" fontId="10" fillId="0" borderId="2" xfId="0" applyNumberFormat="1" applyFont="1" applyBorder="1" applyAlignment="1">
      <alignment horizontal="right" wrapText="1"/>
    </xf>
    <xf numFmtId="9" fontId="8" fillId="0" borderId="6" xfId="0" applyNumberFormat="1" applyFont="1" applyBorder="1" applyAlignment="1">
      <alignment wrapText="1"/>
    </xf>
    <xf numFmtId="170" fontId="10" fillId="0" borderId="2" xfId="0" applyNumberFormat="1" applyFont="1" applyBorder="1" applyAlignment="1">
      <alignment horizontal="right" wrapText="1"/>
    </xf>
    <xf numFmtId="9" fontId="10" fillId="0" borderId="1" xfId="0" applyNumberFormat="1" applyFont="1" applyBorder="1" applyAlignment="1">
      <alignment horizontal="right" wrapText="1"/>
    </xf>
    <xf numFmtId="173" fontId="10" fillId="0" borderId="1" xfId="0" applyNumberFormat="1" applyFont="1" applyBorder="1" applyAlignment="1">
      <alignment horizontal="right" wrapText="1"/>
    </xf>
    <xf numFmtId="9" fontId="10" fillId="0" borderId="1" xfId="0" applyNumberFormat="1" applyFont="1" applyFill="1" applyBorder="1" applyAlignment="1">
      <alignment horizontal="right" wrapText="1"/>
    </xf>
    <xf numFmtId="173" fontId="10" fillId="0" borderId="1" xfId="0" applyNumberFormat="1" applyFont="1" applyFill="1" applyBorder="1" applyAlignment="1">
      <alignment horizontal="right" wrapText="1"/>
    </xf>
    <xf numFmtId="173" fontId="10" fillId="0" borderId="2" xfId="0" applyNumberFormat="1" applyFont="1" applyFill="1" applyBorder="1" applyAlignment="1">
      <alignment horizontal="right" wrapText="1"/>
    </xf>
    <xf numFmtId="170" fontId="0" fillId="0" borderId="6" xfId="0" applyNumberFormat="1" applyFont="1" applyBorder="1" applyAlignment="1">
      <alignment horizontal="right" wrapText="1"/>
    </xf>
    <xf numFmtId="177" fontId="10" fillId="0" borderId="1" xfId="0" applyNumberFormat="1" applyFont="1" applyFill="1" applyBorder="1" applyAlignment="1">
      <alignment horizontal="right" wrapText="1"/>
    </xf>
    <xf numFmtId="2" fontId="10" fillId="0" borderId="1" xfId="0" applyNumberFormat="1" applyFont="1" applyBorder="1" applyAlignment="1">
      <alignment horizontal="right" wrapText="1"/>
    </xf>
    <xf numFmtId="9" fontId="10" fillId="0" borderId="2" xfId="0" applyNumberFormat="1" applyFont="1" applyFill="1" applyBorder="1" applyAlignment="1">
      <alignment horizontal="right" wrapText="1"/>
    </xf>
    <xf numFmtId="0" fontId="15" fillId="0" borderId="0" xfId="0" applyFont="1" applyAlignment="1">
      <alignment/>
    </xf>
    <xf numFmtId="0" fontId="3" fillId="0" borderId="8" xfId="0" applyFont="1" applyBorder="1" applyAlignment="1">
      <alignment horizontal="right" wrapText="1"/>
    </xf>
    <xf numFmtId="0" fontId="0" fillId="0" borderId="3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8" fontId="0" fillId="0" borderId="6" xfId="0" applyNumberFormat="1" applyBorder="1" applyAlignment="1">
      <alignment wrapText="1"/>
    </xf>
    <xf numFmtId="10" fontId="14" fillId="0" borderId="1" xfId="0" applyNumberFormat="1" applyFont="1" applyBorder="1" applyAlignment="1">
      <alignment/>
    </xf>
    <xf numFmtId="0" fontId="0" fillId="0" borderId="8" xfId="0" applyFont="1" applyBorder="1" applyAlignment="1">
      <alignment horizontal="right" wrapText="1"/>
    </xf>
    <xf numFmtId="170" fontId="0" fillId="0" borderId="15" xfId="0" applyNumberFormat="1" applyFont="1" applyBorder="1" applyAlignment="1">
      <alignment horizontal="left" wrapText="1"/>
    </xf>
    <xf numFmtId="170" fontId="0" fillId="0" borderId="15" xfId="0" applyNumberFormat="1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170" fontId="0" fillId="0" borderId="0" xfId="0" applyNumberFormat="1" applyAlignment="1">
      <alignment/>
    </xf>
    <xf numFmtId="0" fontId="10" fillId="0" borderId="9" xfId="0" applyFont="1" applyBorder="1" applyAlignment="1">
      <alignment horizontal="left" wrapText="1"/>
    </xf>
    <xf numFmtId="177" fontId="10" fillId="0" borderId="2" xfId="0" applyNumberFormat="1" applyFont="1" applyFill="1" applyBorder="1" applyAlignment="1">
      <alignment horizontal="right" wrapText="1"/>
    </xf>
    <xf numFmtId="0" fontId="0" fillId="0" borderId="9" xfId="0" applyFont="1" applyBorder="1" applyAlignment="1">
      <alignment horizontal="left"/>
    </xf>
    <xf numFmtId="0" fontId="7" fillId="3" borderId="16" xfId="0" applyFont="1" applyFill="1" applyBorder="1" applyAlignment="1">
      <alignment horizontal="left"/>
    </xf>
    <xf numFmtId="0" fontId="0" fillId="3" borderId="16" xfId="0" applyFill="1" applyBorder="1" applyAlignment="1">
      <alignment horizontal="left" wrapText="1"/>
    </xf>
    <xf numFmtId="0" fontId="0" fillId="3" borderId="17" xfId="0" applyFill="1" applyBorder="1" applyAlignment="1">
      <alignment wrapText="1"/>
    </xf>
    <xf numFmtId="10" fontId="10" fillId="0" borderId="1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170" fontId="1" fillId="0" borderId="1" xfId="0" applyNumberFormat="1" applyFont="1" applyBorder="1" applyAlignment="1">
      <alignment vertical="top" wrapText="1"/>
    </xf>
    <xf numFmtId="170" fontId="1" fillId="0" borderId="1" xfId="0" applyNumberFormat="1" applyFont="1" applyBorder="1" applyAlignment="1">
      <alignment vertical="top"/>
    </xf>
    <xf numFmtId="171" fontId="16" fillId="0" borderId="1" xfId="0" applyNumberFormat="1" applyFont="1" applyBorder="1" applyAlignment="1">
      <alignment horizontal="right" vertical="top" wrapText="1"/>
    </xf>
    <xf numFmtId="0" fontId="11" fillId="0" borderId="1" xfId="0" applyFont="1" applyBorder="1" applyAlignment="1">
      <alignment horizontal="left" vertical="top" wrapText="1"/>
    </xf>
    <xf numFmtId="170" fontId="11" fillId="0" borderId="1" xfId="0" applyNumberFormat="1" applyFont="1" applyBorder="1" applyAlignment="1">
      <alignment vertical="top" wrapText="1"/>
    </xf>
    <xf numFmtId="170" fontId="11" fillId="0" borderId="1" xfId="0" applyNumberFormat="1" applyFont="1" applyBorder="1" applyAlignment="1">
      <alignment vertical="top"/>
    </xf>
    <xf numFmtId="8" fontId="0" fillId="0" borderId="6" xfId="0" applyNumberFormat="1" applyBorder="1" applyAlignment="1">
      <alignment horizontal="right" wrapText="1"/>
    </xf>
    <xf numFmtId="0" fontId="10" fillId="0" borderId="2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8" fontId="10" fillId="0" borderId="6" xfId="0" applyNumberFormat="1" applyFont="1" applyBorder="1" applyAlignment="1">
      <alignment horizontal="right" wrapText="1"/>
    </xf>
    <xf numFmtId="0" fontId="0" fillId="0" borderId="2" xfId="0" applyFont="1" applyBorder="1" applyAlignment="1">
      <alignment/>
    </xf>
    <xf numFmtId="8" fontId="0" fillId="0" borderId="6" xfId="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9" fillId="3" borderId="1" xfId="0" applyFont="1" applyFill="1" applyBorder="1" applyAlignment="1">
      <alignment horizontal="left" wrapText="1"/>
    </xf>
    <xf numFmtId="170" fontId="10" fillId="3" borderId="1" xfId="0" applyNumberFormat="1" applyFont="1" applyFill="1" applyBorder="1" applyAlignment="1">
      <alignment horizontal="right" wrapText="1"/>
    </xf>
    <xf numFmtId="0" fontId="10" fillId="3" borderId="2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wrapText="1"/>
    </xf>
    <xf numFmtId="172" fontId="17" fillId="4" borderId="1" xfId="0" applyNumberFormat="1" applyFont="1" applyFill="1" applyBorder="1" applyAlignment="1">
      <alignment horizontal="center" wrapText="1"/>
    </xf>
    <xf numFmtId="0" fontId="17" fillId="4" borderId="1" xfId="0" applyFont="1" applyFill="1" applyBorder="1" applyAlignment="1">
      <alignment horizontal="center" wrapText="1"/>
    </xf>
    <xf numFmtId="171" fontId="17" fillId="4" borderId="1" xfId="0" applyNumberFormat="1" applyFont="1" applyFill="1" applyBorder="1" applyAlignment="1">
      <alignment horizontal="center" wrapText="1"/>
    </xf>
    <xf numFmtId="170" fontId="17" fillId="4" borderId="1" xfId="0" applyNumberFormat="1" applyFont="1" applyFill="1" applyBorder="1" applyAlignment="1">
      <alignment wrapText="1"/>
    </xf>
    <xf numFmtId="170" fontId="17" fillId="4" borderId="1" xfId="0" applyNumberFormat="1" applyFont="1" applyFill="1" applyBorder="1" applyAlignment="1">
      <alignment/>
    </xf>
    <xf numFmtId="170" fontId="6" fillId="4" borderId="1" xfId="0" applyNumberFormat="1" applyFont="1" applyFill="1" applyBorder="1" applyAlignment="1">
      <alignment/>
    </xf>
    <xf numFmtId="0" fontId="6" fillId="4" borderId="0" xfId="0" applyFont="1" applyFill="1" applyAlignment="1">
      <alignment horizontal="left"/>
    </xf>
    <xf numFmtId="0" fontId="18" fillId="5" borderId="0" xfId="0" applyFont="1" applyFill="1" applyAlignment="1">
      <alignment horizontal="left" wrapText="1"/>
    </xf>
    <xf numFmtId="0" fontId="18" fillId="0" borderId="0" xfId="0" applyFont="1" applyAlignment="1">
      <alignment/>
    </xf>
    <xf numFmtId="170" fontId="10" fillId="3" borderId="2" xfId="0" applyNumberFormat="1" applyFont="1" applyFill="1" applyBorder="1" applyAlignment="1">
      <alignment horizontal="right" wrapText="1"/>
    </xf>
    <xf numFmtId="170" fontId="0" fillId="3" borderId="6" xfId="0" applyNumberFormat="1" applyFont="1" applyFill="1" applyBorder="1" applyAlignment="1">
      <alignment horizontal="right" wrapText="1"/>
    </xf>
    <xf numFmtId="0" fontId="19" fillId="0" borderId="0" xfId="0" applyFont="1" applyAlignment="1">
      <alignment/>
    </xf>
    <xf numFmtId="0" fontId="0" fillId="3" borderId="18" xfId="0" applyFill="1" applyBorder="1" applyAlignment="1">
      <alignment wrapText="1"/>
    </xf>
    <xf numFmtId="0" fontId="20" fillId="5" borderId="1" xfId="0" applyFont="1" applyFill="1" applyBorder="1" applyAlignment="1">
      <alignment wrapText="1"/>
    </xf>
    <xf numFmtId="0" fontId="9" fillId="0" borderId="9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0" fontId="9" fillId="3" borderId="19" xfId="0" applyFont="1" applyFill="1" applyBorder="1" applyAlignment="1">
      <alignment horizontal="left" wrapText="1"/>
    </xf>
    <xf numFmtId="0" fontId="10" fillId="3" borderId="20" xfId="0" applyFont="1" applyFill="1" applyBorder="1" applyAlignment="1">
      <alignment horizontal="left" wrapText="1"/>
    </xf>
    <xf numFmtId="0" fontId="9" fillId="3" borderId="9" xfId="0" applyFont="1" applyFill="1" applyBorder="1" applyAlignment="1">
      <alignment horizontal="left" wrapText="1"/>
    </xf>
    <xf numFmtId="0" fontId="9" fillId="3" borderId="2" xfId="0" applyFont="1" applyFill="1" applyBorder="1" applyAlignment="1">
      <alignment horizontal="left" wrapText="1"/>
    </xf>
    <xf numFmtId="0" fontId="10" fillId="3" borderId="8" xfId="0" applyFont="1" applyFill="1" applyBorder="1" applyAlignment="1">
      <alignment horizontal="left" wrapText="1"/>
    </xf>
    <xf numFmtId="170" fontId="1" fillId="3" borderId="1" xfId="0" applyNumberFormat="1" applyFont="1" applyFill="1" applyBorder="1" applyAlignment="1">
      <alignment horizontal="right"/>
    </xf>
    <xf numFmtId="0" fontId="10" fillId="0" borderId="3" xfId="0" applyFont="1" applyBorder="1" applyAlignment="1">
      <alignment horizontal="left" wrapText="1"/>
    </xf>
    <xf numFmtId="40" fontId="0" fillId="0" borderId="10" xfId="0" applyNumberFormat="1" applyFont="1" applyBorder="1" applyAlignment="1">
      <alignment horizontal="right" wrapText="1"/>
    </xf>
    <xf numFmtId="0" fontId="10" fillId="0" borderId="10" xfId="0" applyFont="1" applyBorder="1" applyAlignment="1">
      <alignment horizontal="right" wrapText="1"/>
    </xf>
    <xf numFmtId="172" fontId="1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171" fontId="1" fillId="0" borderId="1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horizontal="left"/>
    </xf>
    <xf numFmtId="170" fontId="1" fillId="0" borderId="1" xfId="0" applyNumberFormat="1" applyFont="1" applyFill="1" applyBorder="1" applyAlignment="1">
      <alignment horizontal="right" wrapText="1"/>
    </xf>
    <xf numFmtId="170" fontId="1" fillId="0" borderId="1" xfId="0" applyNumberFormat="1" applyFont="1" applyFill="1" applyBorder="1" applyAlignment="1">
      <alignment horizontal="right"/>
    </xf>
    <xf numFmtId="170" fontId="3" fillId="0" borderId="6" xfId="0" applyNumberFormat="1" applyFont="1" applyBorder="1" applyAlignment="1">
      <alignment horizontal="right" wrapText="1"/>
    </xf>
    <xf numFmtId="172" fontId="1" fillId="6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 wrapText="1"/>
    </xf>
    <xf numFmtId="171" fontId="1" fillId="6" borderId="1" xfId="0" applyNumberFormat="1" applyFont="1" applyFill="1" applyBorder="1" applyAlignment="1">
      <alignment horizontal="left" wrapText="1"/>
    </xf>
    <xf numFmtId="0" fontId="0" fillId="7" borderId="9" xfId="0" applyFont="1" applyFill="1" applyBorder="1" applyAlignment="1">
      <alignment horizontal="left"/>
    </xf>
    <xf numFmtId="0" fontId="0" fillId="7" borderId="8" xfId="0" applyFont="1" applyFill="1" applyBorder="1" applyAlignment="1">
      <alignment wrapText="1"/>
    </xf>
    <xf numFmtId="170" fontId="1" fillId="6" borderId="1" xfId="0" applyNumberFormat="1" applyFont="1" applyFill="1" applyBorder="1" applyAlignment="1">
      <alignment horizontal="right" wrapText="1"/>
    </xf>
    <xf numFmtId="170" fontId="1" fillId="6" borderId="1" xfId="0" applyNumberFormat="1" applyFont="1" applyFill="1" applyBorder="1" applyAlignment="1">
      <alignment horizontal="right"/>
    </xf>
    <xf numFmtId="0" fontId="1" fillId="6" borderId="0" xfId="0" applyFont="1" applyFill="1" applyAlignment="1">
      <alignment horizontal="left"/>
    </xf>
    <xf numFmtId="172" fontId="1" fillId="8" borderId="1" xfId="0" applyNumberFormat="1" applyFont="1" applyFill="1" applyBorder="1" applyAlignment="1">
      <alignment horizontal="left" wrapText="1"/>
    </xf>
    <xf numFmtId="0" fontId="1" fillId="8" borderId="1" xfId="0" applyFont="1" applyFill="1" applyBorder="1" applyAlignment="1">
      <alignment horizontal="left" wrapText="1"/>
    </xf>
    <xf numFmtId="171" fontId="1" fillId="8" borderId="1" xfId="0" applyNumberFormat="1" applyFont="1" applyFill="1" applyBorder="1" applyAlignment="1">
      <alignment horizontal="left" wrapText="1"/>
    </xf>
    <xf numFmtId="170" fontId="1" fillId="8" borderId="1" xfId="0" applyNumberFormat="1" applyFont="1" applyFill="1" applyBorder="1" applyAlignment="1">
      <alignment wrapText="1"/>
    </xf>
    <xf numFmtId="170" fontId="1" fillId="8" borderId="1" xfId="0" applyNumberFormat="1" applyFont="1" applyFill="1" applyBorder="1" applyAlignment="1">
      <alignment/>
    </xf>
    <xf numFmtId="0" fontId="1" fillId="8" borderId="0" xfId="0" applyFont="1" applyFill="1" applyBorder="1" applyAlignment="1">
      <alignment horizontal="left"/>
    </xf>
    <xf numFmtId="170" fontId="1" fillId="3" borderId="1" xfId="0" applyNumberFormat="1" applyFont="1" applyFill="1" applyBorder="1" applyAlignment="1">
      <alignment wrapText="1"/>
    </xf>
    <xf numFmtId="170" fontId="1" fillId="3" borderId="1" xfId="0" applyNumberFormat="1" applyFont="1" applyFill="1" applyBorder="1" applyAlignment="1">
      <alignment/>
    </xf>
    <xf numFmtId="170" fontId="1" fillId="6" borderId="1" xfId="0" applyNumberFormat="1" applyFont="1" applyFill="1" applyBorder="1" applyAlignment="1">
      <alignment wrapText="1"/>
    </xf>
    <xf numFmtId="170" fontId="1" fillId="6" borderId="1" xfId="0" applyNumberFormat="1" applyFont="1" applyFill="1" applyBorder="1" applyAlignment="1">
      <alignment/>
    </xf>
    <xf numFmtId="0" fontId="1" fillId="6" borderId="0" xfId="0" applyFont="1" applyFill="1" applyBorder="1" applyAlignment="1">
      <alignment horizontal="left"/>
    </xf>
    <xf numFmtId="170" fontId="1" fillId="0" borderId="1" xfId="0" applyNumberFormat="1" applyFont="1" applyFill="1" applyBorder="1" applyAlignment="1">
      <alignment wrapText="1"/>
    </xf>
    <xf numFmtId="170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72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171" fontId="1" fillId="0" borderId="1" xfId="0" applyNumberFormat="1" applyFont="1" applyBorder="1" applyAlignment="1">
      <alignment horizontal="left" wrapText="1"/>
    </xf>
    <xf numFmtId="170" fontId="1" fillId="0" borderId="1" xfId="0" applyNumberFormat="1" applyFont="1" applyBorder="1" applyAlignment="1">
      <alignment wrapText="1"/>
    </xf>
    <xf numFmtId="170" fontId="1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69" fontId="0" fillId="0" borderId="2" xfId="0" applyNumberFormat="1" applyFont="1" applyBorder="1" applyAlignment="1">
      <alignment horizontal="right"/>
    </xf>
    <xf numFmtId="172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71" fontId="23" fillId="0" borderId="10" xfId="0" applyNumberFormat="1" applyFont="1" applyBorder="1" applyAlignment="1">
      <alignment horizontal="center" wrapText="1"/>
    </xf>
    <xf numFmtId="170" fontId="23" fillId="0" borderId="10" xfId="0" applyNumberFormat="1" applyFont="1" applyBorder="1" applyAlignment="1">
      <alignment horizontal="center" wrapText="1"/>
    </xf>
    <xf numFmtId="170" fontId="23" fillId="0" borderId="1" xfId="0" applyNumberFormat="1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172" fontId="17" fillId="3" borderId="5" xfId="0" applyNumberFormat="1" applyFont="1" applyFill="1" applyBorder="1" applyAlignment="1">
      <alignment horizontal="left"/>
    </xf>
    <xf numFmtId="0" fontId="17" fillId="3" borderId="16" xfId="0" applyFont="1" applyFill="1" applyBorder="1" applyAlignment="1">
      <alignment horizontal="left"/>
    </xf>
    <xf numFmtId="171" fontId="6" fillId="3" borderId="16" xfId="0" applyNumberFormat="1" applyFont="1" applyFill="1" applyBorder="1" applyAlignment="1">
      <alignment horizontal="left" wrapText="1"/>
    </xf>
    <xf numFmtId="170" fontId="6" fillId="3" borderId="17" xfId="0" applyNumberFormat="1" applyFont="1" applyFill="1" applyBorder="1" applyAlignment="1">
      <alignment horizontal="right" wrapText="1"/>
    </xf>
    <xf numFmtId="170" fontId="6" fillId="0" borderId="0" xfId="0" applyNumberFormat="1" applyFont="1" applyAlignment="1">
      <alignment horizontal="right" wrapText="1"/>
    </xf>
    <xf numFmtId="170" fontId="6" fillId="0" borderId="0" xfId="0" applyNumberFormat="1" applyFont="1" applyAlignment="1">
      <alignment horizontal="right"/>
    </xf>
    <xf numFmtId="170" fontId="6" fillId="0" borderId="0" xfId="0" applyNumberFormat="1" applyFont="1" applyAlignment="1">
      <alignment/>
    </xf>
    <xf numFmtId="0" fontId="6" fillId="0" borderId="0" xfId="0" applyFont="1" applyAlignment="1">
      <alignment/>
    </xf>
    <xf numFmtId="172" fontId="23" fillId="4" borderId="1" xfId="0" applyNumberFormat="1" applyFont="1" applyFill="1" applyBorder="1" applyAlignment="1">
      <alignment horizontal="center" wrapText="1"/>
    </xf>
    <xf numFmtId="0" fontId="23" fillId="4" borderId="1" xfId="0" applyFont="1" applyFill="1" applyBorder="1" applyAlignment="1">
      <alignment horizontal="center" wrapText="1"/>
    </xf>
    <xf numFmtId="171" fontId="23" fillId="4" borderId="1" xfId="0" applyNumberFormat="1" applyFont="1" applyFill="1" applyBorder="1" applyAlignment="1">
      <alignment horizontal="center" wrapText="1"/>
    </xf>
    <xf numFmtId="170" fontId="23" fillId="4" borderId="1" xfId="0" applyNumberFormat="1" applyFont="1" applyFill="1" applyBorder="1" applyAlignment="1">
      <alignment horizontal="center" wrapText="1"/>
    </xf>
    <xf numFmtId="170" fontId="23" fillId="4" borderId="1" xfId="0" applyNumberFormat="1" applyFont="1" applyFill="1" applyBorder="1" applyAlignment="1">
      <alignment horizontal="center"/>
    </xf>
    <xf numFmtId="170" fontId="24" fillId="4" borderId="1" xfId="0" applyNumberFormat="1" applyFont="1" applyFill="1" applyBorder="1" applyAlignment="1">
      <alignment horizontal="left"/>
    </xf>
    <xf numFmtId="0" fontId="24" fillId="4" borderId="0" xfId="0" applyFont="1" applyFill="1" applyAlignment="1">
      <alignment horizontal="left"/>
    </xf>
    <xf numFmtId="170" fontId="23" fillId="4" borderId="1" xfId="0" applyNumberFormat="1" applyFont="1" applyFill="1" applyBorder="1" applyAlignment="1">
      <alignment wrapText="1"/>
    </xf>
    <xf numFmtId="170" fontId="23" fillId="4" borderId="1" xfId="0" applyNumberFormat="1" applyFont="1" applyFill="1" applyBorder="1" applyAlignment="1">
      <alignment/>
    </xf>
    <xf numFmtId="170" fontId="24" fillId="4" borderId="1" xfId="0" applyNumberFormat="1" applyFont="1" applyFill="1" applyBorder="1" applyAlignment="1">
      <alignment/>
    </xf>
    <xf numFmtId="172" fontId="11" fillId="0" borderId="1" xfId="0" applyNumberFormat="1" applyFont="1" applyBorder="1" applyAlignment="1">
      <alignment horizontal="left" vertical="top"/>
    </xf>
    <xf numFmtId="0" fontId="22" fillId="0" borderId="1" xfId="0" applyFont="1" applyFill="1" applyBorder="1" applyAlignment="1">
      <alignment horizontal="left" wrapText="1"/>
    </xf>
    <xf numFmtId="0" fontId="6" fillId="0" borderId="0" xfId="0" applyNumberFormat="1" applyFont="1" applyAlignment="1">
      <alignment/>
    </xf>
    <xf numFmtId="0" fontId="24" fillId="4" borderId="1" xfId="0" applyNumberFormat="1" applyFont="1" applyFill="1" applyBorder="1" applyAlignment="1">
      <alignment horizontal="left"/>
    </xf>
    <xf numFmtId="0" fontId="1" fillId="8" borderId="1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left"/>
    </xf>
    <xf numFmtId="0" fontId="1" fillId="6" borderId="1" xfId="0" applyNumberFormat="1" applyFont="1" applyFill="1" applyBorder="1" applyAlignment="1">
      <alignment horizontal="left"/>
    </xf>
    <xf numFmtId="0" fontId="1" fillId="0" borderId="1" xfId="0" applyNumberFormat="1" applyFont="1" applyBorder="1" applyAlignment="1">
      <alignment horizontal="left"/>
    </xf>
    <xf numFmtId="0" fontId="6" fillId="4" borderId="1" xfId="0" applyNumberFormat="1" applyFont="1" applyFill="1" applyBorder="1" applyAlignment="1">
      <alignment horizontal="left"/>
    </xf>
    <xf numFmtId="0" fontId="11" fillId="0" borderId="1" xfId="0" applyNumberFormat="1" applyFont="1" applyBorder="1" applyAlignment="1">
      <alignment horizontal="left" vertical="top"/>
    </xf>
    <xf numFmtId="0" fontId="0" fillId="0" borderId="0" xfId="0" applyNumberFormat="1" applyAlignment="1">
      <alignment/>
    </xf>
    <xf numFmtId="0" fontId="1" fillId="9" borderId="1" xfId="0" applyFont="1" applyFill="1" applyBorder="1" applyAlignment="1">
      <alignment horizontal="left" wrapText="1"/>
    </xf>
    <xf numFmtId="171" fontId="1" fillId="9" borderId="1" xfId="0" applyNumberFormat="1" applyFont="1" applyFill="1" applyBorder="1" applyAlignment="1">
      <alignment horizontal="left" wrapText="1"/>
    </xf>
    <xf numFmtId="170" fontId="1" fillId="9" borderId="1" xfId="0" applyNumberFormat="1" applyFont="1" applyFill="1" applyBorder="1" applyAlignment="1">
      <alignment wrapText="1"/>
    </xf>
    <xf numFmtId="170" fontId="1" fillId="9" borderId="1" xfId="0" applyNumberFormat="1" applyFont="1" applyFill="1" applyBorder="1" applyAlignment="1">
      <alignment/>
    </xf>
    <xf numFmtId="0" fontId="1" fillId="9" borderId="1" xfId="0" applyNumberFormat="1" applyFont="1" applyFill="1" applyBorder="1" applyAlignment="1">
      <alignment horizontal="left"/>
    </xf>
    <xf numFmtId="170" fontId="23" fillId="0" borderId="19" xfId="0" applyNumberFormat="1" applyFont="1" applyBorder="1" applyAlignment="1">
      <alignment horizontal="center" wrapText="1"/>
    </xf>
    <xf numFmtId="0" fontId="23" fillId="0" borderId="19" xfId="0" applyNumberFormat="1" applyFont="1" applyBorder="1" applyAlignment="1">
      <alignment horizontal="center" wrapText="1" shrinkToFit="1"/>
    </xf>
    <xf numFmtId="0" fontId="24" fillId="4" borderId="1" xfId="0" applyFont="1" applyFill="1" applyBorder="1" applyAlignment="1">
      <alignment horizontal="left"/>
    </xf>
    <xf numFmtId="7" fontId="1" fillId="8" borderId="1" xfId="0" applyNumberFormat="1" applyFont="1" applyFill="1" applyBorder="1" applyAlignment="1">
      <alignment horizontal="left"/>
    </xf>
    <xf numFmtId="7" fontId="1" fillId="0" borderId="1" xfId="0" applyNumberFormat="1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7" fontId="1" fillId="0" borderId="1" xfId="0" applyNumberFormat="1" applyFont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7" fontId="1" fillId="9" borderId="1" xfId="0" applyNumberFormat="1" applyFont="1" applyFill="1" applyBorder="1" applyAlignment="1">
      <alignment horizontal="left"/>
    </xf>
    <xf numFmtId="7" fontId="11" fillId="0" borderId="1" xfId="0" applyNumberFormat="1" applyFont="1" applyBorder="1" applyAlignment="1">
      <alignment horizontal="left" vertical="top"/>
    </xf>
    <xf numFmtId="0" fontId="1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9" borderId="0" xfId="0" applyFont="1" applyFill="1" applyAlignment="1">
      <alignment horizontal="left"/>
    </xf>
    <xf numFmtId="172" fontId="21" fillId="8" borderId="1" xfId="0" applyNumberFormat="1" applyFont="1" applyFill="1" applyBorder="1" applyAlignment="1">
      <alignment horizontal="left" wrapText="1"/>
    </xf>
    <xf numFmtId="0" fontId="6" fillId="4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6" borderId="0" xfId="0" applyFont="1" applyFill="1" applyAlignment="1">
      <alignment horizontal="left" wrapText="1"/>
    </xf>
    <xf numFmtId="172" fontId="11" fillId="9" borderId="1" xfId="0" applyNumberFormat="1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0" fontId="24" fillId="0" borderId="0" xfId="0" applyFont="1" applyAlignment="1">
      <alignment horizontal="center" wrapText="1"/>
    </xf>
    <xf numFmtId="0" fontId="24" fillId="4" borderId="0" xfId="0" applyFont="1" applyFill="1" applyAlignment="1">
      <alignment horizontal="left" wrapText="1"/>
    </xf>
    <xf numFmtId="0" fontId="1" fillId="8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6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170" fontId="1" fillId="0" borderId="6" xfId="0" applyNumberFormat="1" applyFont="1" applyBorder="1" applyAlignment="1">
      <alignment vertical="top" wrapText="1"/>
    </xf>
    <xf numFmtId="170" fontId="11" fillId="0" borderId="19" xfId="0" applyNumberFormat="1" applyFont="1" applyBorder="1" applyAlignment="1">
      <alignment vertical="top"/>
    </xf>
    <xf numFmtId="7" fontId="11" fillId="0" borderId="21" xfId="0" applyNumberFormat="1" applyFont="1" applyBorder="1" applyAlignment="1">
      <alignment horizontal="left" vertical="top" wrapText="1"/>
    </xf>
    <xf numFmtId="0" fontId="10" fillId="0" borderId="10" xfId="0" applyFont="1" applyBorder="1" applyAlignment="1">
      <alignment horizontal="left" wrapText="1"/>
    </xf>
    <xf numFmtId="170" fontId="1" fillId="9" borderId="2" xfId="0" applyNumberFormat="1" applyFont="1" applyFill="1" applyBorder="1" applyAlignment="1">
      <alignment vertical="top"/>
    </xf>
    <xf numFmtId="0" fontId="3" fillId="0" borderId="20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22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12" xfId="0" applyFont="1" applyBorder="1" applyAlignment="1">
      <alignment wrapText="1"/>
    </xf>
    <xf numFmtId="170" fontId="10" fillId="0" borderId="2" xfId="0" applyNumberFormat="1" applyFont="1" applyBorder="1" applyAlignment="1">
      <alignment horizontal="right" wrapText="1"/>
    </xf>
    <xf numFmtId="170" fontId="0" fillId="0" borderId="6" xfId="0" applyNumberFormat="1" applyFont="1" applyBorder="1" applyAlignment="1">
      <alignment horizontal="right" wrapText="1"/>
    </xf>
    <xf numFmtId="0" fontId="5" fillId="0" borderId="2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9" fillId="0" borderId="19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10" fillId="0" borderId="20" xfId="0" applyFont="1" applyBorder="1" applyAlignment="1">
      <alignment horizontal="left" wrapText="1"/>
    </xf>
    <xf numFmtId="0" fontId="10" fillId="0" borderId="22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170" fontId="10" fillId="0" borderId="6" xfId="0" applyNumberFormat="1" applyFont="1" applyBorder="1" applyAlignment="1">
      <alignment horizontal="right" wrapText="1"/>
    </xf>
    <xf numFmtId="0" fontId="10" fillId="0" borderId="19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45"/>
  <sheetViews>
    <sheetView tabSelected="1" workbookViewId="0" topLeftCell="A1">
      <pane xSplit="1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45" sqref="I45"/>
    </sheetView>
  </sheetViews>
  <sheetFormatPr defaultColWidth="9.140625" defaultRowHeight="12.75"/>
  <cols>
    <col min="1" max="1" width="27.28125" style="75" customWidth="1"/>
    <col min="2" max="2" width="24.28125" style="1" customWidth="1"/>
    <col min="3" max="3" width="25.28125" style="36" customWidth="1"/>
    <col min="4" max="4" width="13.7109375" style="49" customWidth="1"/>
    <col min="5" max="5" width="12.140625" style="49" customWidth="1"/>
    <col min="6" max="6" width="12.00390625" style="48" customWidth="1"/>
    <col min="7" max="7" width="11.7109375" style="48" customWidth="1"/>
    <col min="8" max="8" width="13.8515625" style="48" customWidth="1"/>
    <col min="9" max="9" width="11.140625" style="48" customWidth="1"/>
    <col min="10" max="10" width="1.8515625" style="102" customWidth="1"/>
    <col min="11" max="11" width="6.140625" style="224" customWidth="1"/>
    <col min="12" max="12" width="11.57421875" style="0" customWidth="1"/>
    <col min="13" max="13" width="12.28125" style="2" customWidth="1"/>
  </cols>
  <sheetData>
    <row r="1" spans="1:13" s="203" customFormat="1" ht="12" thickBot="1">
      <c r="A1" s="196" t="s">
        <v>238</v>
      </c>
      <c r="B1" s="197"/>
      <c r="C1" s="198"/>
      <c r="D1" s="199"/>
      <c r="E1" s="200"/>
      <c r="F1" s="201"/>
      <c r="G1" s="201"/>
      <c r="H1" s="201"/>
      <c r="I1" s="201"/>
      <c r="J1" s="202"/>
      <c r="K1" s="216"/>
      <c r="M1" s="249"/>
    </row>
    <row r="2" spans="1:13" s="195" customFormat="1" ht="17.25" customHeight="1">
      <c r="A2" s="190" t="s">
        <v>27</v>
      </c>
      <c r="B2" s="191" t="s">
        <v>10</v>
      </c>
      <c r="C2" s="192" t="s">
        <v>25</v>
      </c>
      <c r="D2" s="193" t="s">
        <v>26</v>
      </c>
      <c r="E2" s="194" t="s">
        <v>14</v>
      </c>
      <c r="F2" s="194" t="s">
        <v>255</v>
      </c>
      <c r="G2" s="194" t="s">
        <v>254</v>
      </c>
      <c r="H2" s="194" t="s">
        <v>308</v>
      </c>
      <c r="I2" s="230" t="s">
        <v>307</v>
      </c>
      <c r="J2" s="230"/>
      <c r="K2" s="231" t="s">
        <v>314</v>
      </c>
      <c r="L2" s="250" t="s">
        <v>335</v>
      </c>
      <c r="M2" s="250"/>
    </row>
    <row r="3" spans="1:13" s="210" customFormat="1" ht="9">
      <c r="A3" s="204">
        <v>39362</v>
      </c>
      <c r="B3" s="205"/>
      <c r="C3" s="206"/>
      <c r="D3" s="207"/>
      <c r="E3" s="207"/>
      <c r="F3" s="208"/>
      <c r="G3" s="208"/>
      <c r="H3" s="208"/>
      <c r="I3" s="208"/>
      <c r="J3" s="209"/>
      <c r="K3" s="217"/>
      <c r="L3" s="232">
        <v>0</v>
      </c>
      <c r="M3" s="251"/>
    </row>
    <row r="4" spans="1:13" s="174" customFormat="1" ht="15" customHeight="1">
      <c r="A4" s="169" t="str">
        <f>'10.02.07 Leeds Dinner'!B2</f>
        <v>Leeds Issues Conferenc/Dinner</v>
      </c>
      <c r="B4" s="170" t="str">
        <f>'10.02.07 Leeds Dinner'!B3:E3</f>
        <v>Home of Sunita and Dan Leeds</v>
      </c>
      <c r="C4" s="171" t="str">
        <f>'10.02.07 Leeds Dinner'!B5</f>
        <v>Tuesday, October 2, 2007</v>
      </c>
      <c r="D4" s="172">
        <f>'10.02.07 Leeds Dinner'!B8</f>
        <v>150000</v>
      </c>
      <c r="E4" s="172">
        <f>'10.02.07 Leeds Dinner'!E8</f>
        <v>9000</v>
      </c>
      <c r="F4" s="173">
        <f>'10.02.07 Leeds Dinner'!C23</f>
        <v>5980.991249999999</v>
      </c>
      <c r="G4" s="173">
        <f>'10.02.07 Leeds Dinner'!D23</f>
        <v>9276.34</v>
      </c>
      <c r="H4" s="173"/>
      <c r="I4" s="173"/>
      <c r="J4" s="173"/>
      <c r="K4" s="218">
        <f>'10.02.07 Leeds Dinner'!F2</f>
        <v>7520</v>
      </c>
      <c r="L4" s="233">
        <v>137500</v>
      </c>
      <c r="M4" s="252"/>
    </row>
    <row r="5" spans="1:13" s="174" customFormat="1" ht="15" customHeight="1">
      <c r="A5" s="169" t="str">
        <f>'10.14.07 New Hope'!B2</f>
        <v>Marth Reception</v>
      </c>
      <c r="B5" s="170" t="str">
        <f>'10.14.07 New Hope'!B3:E3</f>
        <v>Marth Home</v>
      </c>
      <c r="C5" s="171" t="str">
        <f>'10.14.07 New Hope'!B5</f>
        <v>Sunday, October 14, 2007</v>
      </c>
      <c r="D5" s="172">
        <f>'10.14.07 New Hope'!B8</f>
        <v>100000</v>
      </c>
      <c r="E5" s="172">
        <f>'10.14.07 New Hope'!E8</f>
        <v>5000</v>
      </c>
      <c r="F5" s="173">
        <f>'10.14.07 New Hope'!C27</f>
        <v>1300</v>
      </c>
      <c r="G5" s="173">
        <f>'10.14.07 New Hope'!D27</f>
        <v>3276.9700000000003</v>
      </c>
      <c r="H5" s="173"/>
      <c r="I5" s="173"/>
      <c r="J5" s="173"/>
      <c r="K5" s="218">
        <f>'10.14.07 New Hope'!F2</f>
        <v>7528</v>
      </c>
      <c r="L5" s="233">
        <v>138142.26</v>
      </c>
      <c r="M5" s="252"/>
    </row>
    <row r="6" spans="1:13" s="174" customFormat="1" ht="15" customHeight="1">
      <c r="A6" s="169" t="str">
        <f>'10.15.07 Newman.Fink'!B2</f>
        <v>Fink Dinner</v>
      </c>
      <c r="B6" s="170" t="str">
        <f>'10.15.07 Newman.Fink'!B3:E3</f>
        <v>The Dressing Room </v>
      </c>
      <c r="C6" s="171" t="str">
        <f>'10.15.07 Newman.Fink'!B5</f>
        <v>Monday, October 15, 2007</v>
      </c>
      <c r="D6" s="172">
        <f>'10.14.07 New Hope'!B8</f>
        <v>100000</v>
      </c>
      <c r="E6" s="172">
        <f>'10.15.07 Newman.Fink'!E8</f>
        <v>12000</v>
      </c>
      <c r="F6" s="173">
        <f>'10.15.07 Newman.Fink'!C27</f>
        <v>13431.054499999998</v>
      </c>
      <c r="G6" s="173">
        <f>'10.15.07 Newman.Fink'!D27</f>
        <v>12930.7645</v>
      </c>
      <c r="H6" s="173"/>
      <c r="I6" s="173"/>
      <c r="J6" s="173"/>
      <c r="K6" s="218">
        <f>'10.15.07 Newman.Fink'!F2</f>
        <v>7514</v>
      </c>
      <c r="L6" s="233">
        <v>175100</v>
      </c>
      <c r="M6" s="252"/>
    </row>
    <row r="7" spans="1:13" s="174" customFormat="1" ht="30" customHeight="1">
      <c r="A7" s="169" t="str">
        <f>'10.19.07 Youngstown'!B2</f>
        <v>Youngstown Lunch</v>
      </c>
      <c r="B7" s="170" t="str">
        <f>'10.19.07 Youngstown'!B3:E3</f>
        <v>Youngstown Country Club</v>
      </c>
      <c r="C7" s="171" t="str">
        <f>'10.19.07 Youngstown'!B5</f>
        <v>Friday, October 19, 2007</v>
      </c>
      <c r="D7" s="172">
        <f>'10.19.07 Youngstown'!B8</f>
        <v>150000</v>
      </c>
      <c r="E7" s="172">
        <f>'10.19.07 Youngstown'!E8</f>
        <v>7500</v>
      </c>
      <c r="F7" s="173">
        <f>'10.19.07 Youngstown'!C28</f>
        <v>3044.32</v>
      </c>
      <c r="G7" s="173">
        <f>'10.19.07 Youngstown'!D28</f>
        <v>3163.5000000000005</v>
      </c>
      <c r="H7" s="176">
        <f>'10.19.07 Youngstown'!C27</f>
        <v>46546.91</v>
      </c>
      <c r="I7" s="176">
        <f>'10.19.07 Youngstown'!D27</f>
        <v>46546.91</v>
      </c>
      <c r="J7" s="173"/>
      <c r="K7" s="218">
        <f>'10.19.07 Youngstown'!F2</f>
        <v>7523</v>
      </c>
      <c r="L7" s="233">
        <v>168500</v>
      </c>
      <c r="M7" s="252"/>
    </row>
    <row r="8" spans="1:13" s="174" customFormat="1" ht="30" customHeight="1">
      <c r="A8" s="169" t="str">
        <f>'10.19.07 Chicago'!B2</f>
        <v>Romanucci Reception in Chicago</v>
      </c>
      <c r="B8" s="170" t="str">
        <f>'10.19.07 Chicago'!B3:E3</f>
        <v>Westin - Michigan Avenue</v>
      </c>
      <c r="C8" s="171" t="str">
        <f>'10.19.07 Chicago'!B5</f>
        <v>Friday, October 19, 2007</v>
      </c>
      <c r="D8" s="172">
        <f>'10.19.07 Chicago'!B8</f>
        <v>100000</v>
      </c>
      <c r="E8" s="172">
        <f>'10.19.07 Chicago'!E8</f>
        <v>5000</v>
      </c>
      <c r="F8" s="173">
        <f>'10.19.07 Chicago'!C28</f>
        <v>5256.375625</v>
      </c>
      <c r="G8" s="173">
        <f>'10.19.07 Chicago'!D28</f>
        <v>6337.27</v>
      </c>
      <c r="H8" s="173"/>
      <c r="I8" s="173"/>
      <c r="J8" s="173"/>
      <c r="K8" s="218">
        <f>'10.19.07 Chicago'!F2</f>
        <v>7522</v>
      </c>
      <c r="L8" s="233">
        <v>57533.5</v>
      </c>
      <c r="M8" s="252"/>
    </row>
    <row r="9" spans="1:13" s="174" customFormat="1" ht="15" customHeight="1">
      <c r="A9" s="169" t="str">
        <f>'10.24.07 Dingal Lunch'!B2</f>
        <v>Dingell Lunch</v>
      </c>
      <c r="B9" s="170" t="str">
        <f>'10.24.07 Dingal Lunch'!B3:E3</f>
        <v>Phoenix Park Hotel</v>
      </c>
      <c r="C9" s="171" t="str">
        <f>'10.24.07 Dingal Lunch'!B5</f>
        <v>Wednesday, October 24</v>
      </c>
      <c r="D9" s="172">
        <f>'10.24.07 Dingal Lunch'!B8</f>
        <v>50000</v>
      </c>
      <c r="E9" s="172">
        <f>'10.24.07 Dingal Lunch'!E8</f>
        <v>2500</v>
      </c>
      <c r="F9" s="173">
        <f>'10.24.07 Dingal Lunch'!C21</f>
        <v>1927.6499999999999</v>
      </c>
      <c r="G9" s="173">
        <f>'10.24.07 Dingal Lunch'!D21</f>
        <v>1691.28</v>
      </c>
      <c r="H9" s="173"/>
      <c r="I9" s="173"/>
      <c r="J9" s="173"/>
      <c r="K9" s="218">
        <f>'10.24.07 Dingal Lunch'!F2</f>
        <v>7532</v>
      </c>
      <c r="L9" s="233">
        <v>20000</v>
      </c>
      <c r="M9" s="252"/>
    </row>
    <row r="10" spans="1:13" s="174" customFormat="1" ht="15" customHeight="1">
      <c r="A10" s="169" t="str">
        <f>'10.28.07 Austin'!B2</f>
        <v>Austin Reception</v>
      </c>
      <c r="B10" s="170" t="str">
        <f>'10.28.07 Austin'!B3:E3</f>
        <v>Barnes Home</v>
      </c>
      <c r="C10" s="171" t="str">
        <f>'10.28.07 Austin'!B5</f>
        <v>Sunday, October 28, 2007</v>
      </c>
      <c r="D10" s="172">
        <f>'10.28.07 Austin'!B8</f>
        <v>250000</v>
      </c>
      <c r="E10" s="172">
        <f>'10.28.07 Austin'!E8</f>
        <v>12500</v>
      </c>
      <c r="F10" s="173">
        <f>'10.28.07 Austin'!C33</f>
        <v>3736.83</v>
      </c>
      <c r="G10" s="173">
        <f>'10.28.07 Austin'!D33</f>
        <v>3736.83</v>
      </c>
      <c r="H10" s="176">
        <f>'10.28.07 Austin'!C32</f>
        <v>19370.4</v>
      </c>
      <c r="I10" s="176">
        <f>'10.28.07 Austin'!D32</f>
        <v>19370.4</v>
      </c>
      <c r="J10" s="173"/>
      <c r="K10" s="218">
        <f>'10.28.07 Austin'!F2</f>
        <v>7529</v>
      </c>
      <c r="L10" s="233">
        <v>389900</v>
      </c>
      <c r="M10" s="252"/>
    </row>
    <row r="11" spans="1:13" s="174" customFormat="1" ht="15" customHeight="1">
      <c r="A11" s="169" t="str">
        <f>'11.29.07 Miami.Fanjul'!B2</f>
        <v>Fanjul Reception</v>
      </c>
      <c r="B11" s="170" t="str">
        <f>'11.29.07 Miami.Fanjul'!B3:E3</f>
        <v>Fanjul Home</v>
      </c>
      <c r="C11" s="171" t="str">
        <f>'11.29.07 Miami.Fanjul'!B5</f>
        <v>Monday, October 29, 2007 </v>
      </c>
      <c r="D11" s="172">
        <f>'11.29.07 Miami.Fanjul'!B8</f>
        <v>250000</v>
      </c>
      <c r="E11" s="172">
        <f>'11.29.07 Miami.Fanjul'!E8</f>
        <v>12500</v>
      </c>
      <c r="F11" s="173">
        <f>'11.29.07 Miami.Fanjul'!C35</f>
        <v>3996.0099999999998</v>
      </c>
      <c r="G11" s="173">
        <f>'11.29.07 Miami.Fanjul'!D35</f>
        <v>3996.0099999999998</v>
      </c>
      <c r="H11" s="176">
        <f>'11.29.07 Miami.Fanjul'!C34</f>
        <v>19370.4</v>
      </c>
      <c r="I11" s="176">
        <f>'11.29.07 Miami.Fanjul'!D34</f>
        <v>19370.4</v>
      </c>
      <c r="J11" s="173"/>
      <c r="K11" s="218">
        <f>'11.29.07 Miami.Fanjul'!F2</f>
        <v>7526</v>
      </c>
      <c r="L11" s="233">
        <v>259250</v>
      </c>
      <c r="M11" s="252"/>
    </row>
    <row r="12" spans="1:13" s="210" customFormat="1" ht="9">
      <c r="A12" s="204">
        <v>39393</v>
      </c>
      <c r="B12" s="205"/>
      <c r="C12" s="206"/>
      <c r="D12" s="211"/>
      <c r="E12" s="211"/>
      <c r="F12" s="212"/>
      <c r="G12" s="212"/>
      <c r="H12" s="212"/>
      <c r="I12" s="212"/>
      <c r="J12" s="213"/>
      <c r="K12" s="217"/>
      <c r="L12" s="232">
        <v>0</v>
      </c>
      <c r="M12" s="251"/>
    </row>
    <row r="13" spans="1:13" s="182" customFormat="1" ht="15" customHeight="1">
      <c r="A13" s="154" t="str">
        <f>'11.04.04 Tampa'!B2</f>
        <v>Tampa Brunch with Castor</v>
      </c>
      <c r="B13" s="155" t="str">
        <f>'11.04.04 Tampa'!B3:E3</f>
        <v>Norma Gene Lykes Home</v>
      </c>
      <c r="C13" s="156" t="str">
        <f>'11.04.04 Tampa'!B5</f>
        <v>Sunday, November 4, 2007 </v>
      </c>
      <c r="D13" s="180">
        <f>'11.04.04 Tampa'!B8</f>
        <v>50000</v>
      </c>
      <c r="E13" s="180">
        <f>'11.04.04 Tampa'!E8</f>
        <v>3000</v>
      </c>
      <c r="F13" s="181">
        <f>'11.04.04 Tampa'!C32</f>
        <v>4736</v>
      </c>
      <c r="G13" s="181">
        <f>'11.04.04 Tampa'!D32</f>
        <v>2976.2724999999996</v>
      </c>
      <c r="H13" s="181"/>
      <c r="I13" s="181"/>
      <c r="J13" s="181"/>
      <c r="K13" s="219">
        <f>'11.04.04 Tampa'!F2</f>
        <v>7527</v>
      </c>
      <c r="L13" s="234">
        <v>21600</v>
      </c>
      <c r="M13" s="253"/>
    </row>
    <row r="14" spans="1:13" s="182" customFormat="1" ht="15" customHeight="1">
      <c r="A14" s="154" t="str">
        <f>'11.04.07 Baltimore'!B2</f>
        <v>Baltimore Brunch</v>
      </c>
      <c r="B14" s="155" t="str">
        <f>'11.04.07 Baltimore'!B3:E3</f>
        <v>Venetoulis Home</v>
      </c>
      <c r="C14" s="156" t="str">
        <f>'11.04.07 Baltimore'!B5</f>
        <v>Sunday, November 4, 2007</v>
      </c>
      <c r="D14" s="180">
        <f>'11.04.07 Baltimore'!B8</f>
        <v>150000</v>
      </c>
      <c r="E14" s="180">
        <f>'11.04.07 Baltimore'!E8</f>
        <v>12000</v>
      </c>
      <c r="F14" s="181">
        <f>'11.04.07 Baltimore'!C32</f>
        <v>2573</v>
      </c>
      <c r="G14" s="181">
        <f>'11.04.07 Baltimore'!D32</f>
        <v>10513.59</v>
      </c>
      <c r="H14" s="181"/>
      <c r="I14" s="181"/>
      <c r="J14" s="181"/>
      <c r="K14" s="219">
        <f>'11.04.07 Baltimore'!F2</f>
        <v>7535</v>
      </c>
      <c r="L14" s="234">
        <v>127600</v>
      </c>
      <c r="M14" s="253"/>
    </row>
    <row r="15" spans="1:13" s="188" customFormat="1" ht="15" customHeight="1">
      <c r="A15" s="248" t="s">
        <v>324</v>
      </c>
      <c r="B15" s="225"/>
      <c r="C15" s="226"/>
      <c r="D15" s="227"/>
      <c r="E15" s="227"/>
      <c r="F15" s="228"/>
      <c r="G15" s="228"/>
      <c r="H15" s="228"/>
      <c r="I15" s="228"/>
      <c r="J15" s="228"/>
      <c r="K15" s="243">
        <v>7436</v>
      </c>
      <c r="L15" s="239">
        <v>443100</v>
      </c>
      <c r="M15" s="255"/>
    </row>
    <row r="16" spans="1:13" s="182" customFormat="1" ht="15" customHeight="1">
      <c r="A16" s="154" t="str">
        <f>'11.05.07 Schakowsky Breakfast'!B2</f>
        <v>Schakowsky and Carville Breakfast</v>
      </c>
      <c r="B16" s="155" t="str">
        <f>'11.05.07 Schakowsky Breakfast'!B3:E3</f>
        <v>East Bank Club</v>
      </c>
      <c r="C16" s="156" t="str">
        <f>'11.05.07 Gillibrand Victory'!B5</f>
        <v>Monday, November 5, 2007</v>
      </c>
      <c r="D16" s="180">
        <f>'11.05.07 Schakowsky Breakfast'!B8</f>
        <v>75000</v>
      </c>
      <c r="E16" s="180">
        <f>'11.05.07 Schakowsky Breakfast'!E8</f>
        <v>4500</v>
      </c>
      <c r="F16" s="181">
        <f>'11.05.07 Schakowsky Breakfast'!C28</f>
        <v>4299.0525</v>
      </c>
      <c r="G16" s="181">
        <f>'11.05.07 Schakowsky Breakfast'!D28</f>
        <v>4641.775</v>
      </c>
      <c r="H16" s="181"/>
      <c r="I16" s="181"/>
      <c r="J16" s="181"/>
      <c r="K16" s="219">
        <f>'11.05.07 Schakowsky Breakfast'!F2</f>
        <v>7518</v>
      </c>
      <c r="L16" s="234">
        <v>114300</v>
      </c>
      <c r="M16" s="253"/>
    </row>
    <row r="17" spans="1:13" s="179" customFormat="1" ht="15" customHeight="1">
      <c r="A17" s="161" t="str">
        <f>'11.09.07 Cleaver in KC'!B2</f>
        <v>Cleaver Dinner - CANCELLED</v>
      </c>
      <c r="B17" s="162" t="str">
        <f>'11.09.07 Cleaver in KC'!B3:E3</f>
        <v>Plaza III </v>
      </c>
      <c r="C17" s="163" t="str">
        <f>'11.09.07 Cleaver in KC'!B5</f>
        <v>Friday, November 9, 2007</v>
      </c>
      <c r="D17" s="177">
        <f>'11.09.07 Cleaver in KC'!B8</f>
        <v>100000</v>
      </c>
      <c r="E17" s="177">
        <f>'11.09.07 Cleaver in KC'!E8</f>
        <v>5000</v>
      </c>
      <c r="F17" s="178">
        <f>'11.09.07 Cleaver in KC'!C27</f>
        <v>2357.63425</v>
      </c>
      <c r="G17" s="178">
        <f>'11.09.07 Cleaver in KC'!D27</f>
        <v>63</v>
      </c>
      <c r="H17" s="176">
        <f>'11.09.07 Cleaver in KC'!C26</f>
        <v>45862.5</v>
      </c>
      <c r="I17" s="176">
        <f>'11.09.07 Cleaver in KC'!D26</f>
        <v>45862.5</v>
      </c>
      <c r="J17" s="178"/>
      <c r="K17" s="220">
        <f>'11.09.07 Cleaver in KC'!F2</f>
        <v>7531</v>
      </c>
      <c r="L17" s="235"/>
      <c r="M17" s="254"/>
    </row>
    <row r="18" spans="1:13" s="182" customFormat="1" ht="15" customHeight="1">
      <c r="A18" s="154" t="str">
        <f>'11.09.07 Clyburn in St. Louis'!B2</f>
        <v>Clyburn Dinner in St. Louis</v>
      </c>
      <c r="B18" s="155" t="str">
        <f>'11.09.07 Clyburn in St. Louis'!B3:E3</f>
        <v>Home of Bob Clark</v>
      </c>
      <c r="C18" s="156" t="str">
        <f>'11.09.07 Clyburn in St. Louis'!B5</f>
        <v>Friday, November 9, 2007</v>
      </c>
      <c r="D18" s="180">
        <f>'11.09.07 Clyburn in St. Louis'!B8</f>
        <v>75000</v>
      </c>
      <c r="E18" s="180">
        <f>'11.09.07 Clyburn in St. Louis'!E8</f>
        <v>3750</v>
      </c>
      <c r="F18" s="181">
        <f>'11.09.07 Clyburn in St. Louis'!C25</f>
        <v>2637.31</v>
      </c>
      <c r="G18" s="181">
        <f>'11.09.07 Clyburn in St. Louis'!D25</f>
        <v>2109.5</v>
      </c>
      <c r="H18" s="181"/>
      <c r="I18" s="181"/>
      <c r="J18" s="181"/>
      <c r="K18" s="219">
        <f>'11.09.07 Clyburn in St. Louis'!F2</f>
        <v>7530</v>
      </c>
      <c r="L18" s="234">
        <v>74825</v>
      </c>
      <c r="M18" s="253"/>
    </row>
    <row r="19" spans="1:13" s="182" customFormat="1" ht="15" customHeight="1">
      <c r="A19" s="154" t="str">
        <f>'11.13.07 Rosa Event'!B2</f>
        <v>Rosa Reception</v>
      </c>
      <c r="B19" s="155" t="str">
        <f>'11.13.07 Rosa Event'!B3:E3</f>
        <v>Rosa DeLauro's home</v>
      </c>
      <c r="C19" s="156" t="str">
        <f>'11.13.07 Rosa Event'!B5</f>
        <v>Tuesday, November 13, 2007</v>
      </c>
      <c r="D19" s="180">
        <f>'11.13.07 Rosa Event'!B8</f>
        <v>50000</v>
      </c>
      <c r="E19" s="180">
        <f>'11.13.07 Rosa Event'!E8</f>
        <v>2500</v>
      </c>
      <c r="F19" s="181">
        <f>'11.13.07 Rosa Event'!C32</f>
        <v>1600</v>
      </c>
      <c r="G19" s="181">
        <f>'11.13.07 Rosa Event'!D32</f>
        <v>1794.52</v>
      </c>
      <c r="H19" s="181"/>
      <c r="I19" s="181"/>
      <c r="J19" s="181"/>
      <c r="K19" s="219">
        <f>'11.13.07 Rosa Event'!F2</f>
        <v>7546</v>
      </c>
      <c r="L19" s="234">
        <v>10000</v>
      </c>
      <c r="M19" s="253"/>
    </row>
    <row r="20" spans="1:13" s="188" customFormat="1" ht="15" customHeight="1">
      <c r="A20" s="183" t="str">
        <f>'11.13.07 Chairman''s Dinner'!B2</f>
        <v>Chairman's Dinner</v>
      </c>
      <c r="B20" s="184" t="str">
        <f>'11.13.07 Chairman''s Dinner'!B3:E3</f>
        <v>Charlie Palmers</v>
      </c>
      <c r="C20" s="185" t="str">
        <f>'11.13.07 Chairman''s Dinner'!B5</f>
        <v>Tuesday, November 13, 2007</v>
      </c>
      <c r="D20" s="186">
        <f>'11.13.07 Chairman''s Dinner'!B8</f>
        <v>100000</v>
      </c>
      <c r="E20" s="186">
        <f>'11.13.07 Chairman''s Dinner'!E8</f>
        <v>5000</v>
      </c>
      <c r="F20" s="187">
        <f>'11.13.07 Chairman''s Dinner'!C21</f>
        <v>3980.2999999999997</v>
      </c>
      <c r="G20" s="187">
        <f>'11.13.07 Chairman''s Dinner'!D21</f>
        <v>3584</v>
      </c>
      <c r="H20" s="187"/>
      <c r="I20" s="187"/>
      <c r="J20" s="187"/>
      <c r="K20" s="221">
        <f>'11.13.07 Chairman''s Dinner'!F2</f>
        <v>7533</v>
      </c>
      <c r="L20" s="236">
        <v>67500</v>
      </c>
      <c r="M20" s="255"/>
    </row>
    <row r="21" spans="1:13" s="182" customFormat="1" ht="24.75" customHeight="1">
      <c r="A21" s="154" t="str">
        <f>'11.17.07 San Antonio'!B2</f>
        <v>San Antonio Event</v>
      </c>
      <c r="B21" s="155" t="str">
        <f>'11.17.07 San Antonio'!B3:E3</f>
        <v>La Margarita Restaurant &amp; meetings at Mi Tierra</v>
      </c>
      <c r="C21" s="156" t="str">
        <f>'11.17.07 San Antonio'!B5</f>
        <v>Saturday, November 17, 2007</v>
      </c>
      <c r="D21" s="180">
        <f>'11.17.07 San Antonio'!B8</f>
        <v>150000</v>
      </c>
      <c r="E21" s="180">
        <f>'11.17.07 San Antonio'!E8</f>
        <v>7500</v>
      </c>
      <c r="F21" s="181">
        <f>'11.17.07 San Antonio'!C33</f>
        <v>3033.765</v>
      </c>
      <c r="G21" s="181">
        <f>'11.17.07 San Antonio'!D33</f>
        <v>1834.46</v>
      </c>
      <c r="H21" s="176">
        <f>'11.17.07 San Antonio'!C32</f>
        <v>16058.17</v>
      </c>
      <c r="I21" s="176">
        <f>'11.17.07 San Antonio'!D32</f>
        <v>16058.17</v>
      </c>
      <c r="J21" s="181"/>
      <c r="K21" s="219">
        <f>'11.17.07 San Antonio'!F2</f>
        <v>7524</v>
      </c>
      <c r="L21" s="234">
        <v>119750</v>
      </c>
      <c r="M21" s="253"/>
    </row>
    <row r="22" spans="1:13" s="182" customFormat="1" ht="15" customHeight="1">
      <c r="A22" s="154" t="str">
        <f>'11.17.07 Laredo'!B2</f>
        <v>Laredo Event</v>
      </c>
      <c r="B22" s="155" t="str">
        <f>'11.17.07 Laredo'!B3:E3</f>
        <v>Los Pasada</v>
      </c>
      <c r="C22" s="156" t="str">
        <f>'11.17.07 Laredo'!B5</f>
        <v>Saturday, November 17, 2007</v>
      </c>
      <c r="D22" s="180">
        <f>'11.17.07 Laredo'!B8</f>
        <v>150000</v>
      </c>
      <c r="E22" s="180">
        <f>'11.17.07 Laredo'!E8</f>
        <v>7500</v>
      </c>
      <c r="F22" s="181">
        <f>'11.17.07 Laredo'!C33</f>
        <v>2937.8824999999997</v>
      </c>
      <c r="G22" s="181">
        <f>'11.17.07 Laredo'!D33</f>
        <v>1671.9</v>
      </c>
      <c r="H22" s="176">
        <f>'11.17.07 Laredo'!C32</f>
        <v>16058.17</v>
      </c>
      <c r="I22" s="175">
        <f>'11.17.07 Laredo'!D32</f>
        <v>16058.17</v>
      </c>
      <c r="J22" s="181"/>
      <c r="K22" s="219">
        <f>'11.17.07 Laredo'!F2</f>
        <v>7525</v>
      </c>
      <c r="L22" s="234">
        <v>79250</v>
      </c>
      <c r="M22" s="253"/>
    </row>
    <row r="23" spans="1:13" s="182" customFormat="1" ht="15" customHeight="1">
      <c r="A23" s="154" t="str">
        <f>'11.18.07 East Bay'!B2</f>
        <v>East Bay Brunch</v>
      </c>
      <c r="B23" s="155" t="str">
        <f>'11.18.07 East Bay'!B3:E3</f>
        <v>Home of Quinn Delaney </v>
      </c>
      <c r="C23" s="156" t="str">
        <f>'11.18.07 East Bay'!B5</f>
        <v>Sunday, November 18, 2007</v>
      </c>
      <c r="D23" s="180">
        <f>'11.18.07 East Bay'!B8</f>
        <v>100000</v>
      </c>
      <c r="E23" s="180">
        <f>'11.18.07 East Bay'!E8</f>
        <v>5000</v>
      </c>
      <c r="F23" s="181">
        <f>'11.18.07 East Bay'!C32</f>
        <v>2308</v>
      </c>
      <c r="G23" s="181">
        <f>'11.18.07 East Bay'!D32</f>
        <v>1639</v>
      </c>
      <c r="H23" s="181"/>
      <c r="I23" s="181"/>
      <c r="J23" s="181"/>
      <c r="K23" s="219">
        <f>'11.18.07 East Bay'!F2</f>
        <v>7542</v>
      </c>
      <c r="L23" s="234">
        <v>124000</v>
      </c>
      <c r="M23" s="253"/>
    </row>
    <row r="24" spans="1:13" s="188" customFormat="1" ht="15" customHeight="1">
      <c r="A24" s="183" t="str">
        <f>'11.26.07 San Francisco_Westin'!B2</f>
        <v>Speaker's Cabinet Dinner</v>
      </c>
      <c r="B24" s="184" t="str">
        <f>'11.26.07 San Francisco_Westin'!B3:E3</f>
        <v>Westin St. Francis</v>
      </c>
      <c r="C24" s="185" t="str">
        <f>'11.26.07 San Francisco_Westin'!B5</f>
        <v>Monday, November 26, 2007</v>
      </c>
      <c r="D24" s="186">
        <f>'11.26.07 San Francisco_Westin'!B8</f>
        <v>500000</v>
      </c>
      <c r="E24" s="186">
        <f>'11.26.07 San Francisco_Westin'!E8</f>
        <v>50000</v>
      </c>
      <c r="F24" s="187">
        <f>'11.26.07 San Francisco_Westin'!C37</f>
        <v>70420.365</v>
      </c>
      <c r="G24" s="187">
        <f>'11.26.07 San Francisco_Westin'!D37</f>
        <v>60304.48347999999</v>
      </c>
      <c r="H24" s="187"/>
      <c r="I24" s="187"/>
      <c r="J24" s="187"/>
      <c r="K24" s="221">
        <f>'11.26.07 San Francisco_Westin'!F2</f>
        <v>7545</v>
      </c>
      <c r="L24" s="236">
        <v>424300</v>
      </c>
      <c r="M24" s="255"/>
    </row>
    <row r="25" spans="1:13" s="188" customFormat="1" ht="15" customHeight="1">
      <c r="A25" s="183" t="str">
        <f>'11.27.07 Wu Event'!B2</f>
        <v>Wu Reception</v>
      </c>
      <c r="B25" s="184" t="str">
        <f>'11.27.07 Wu Event'!B3:E3</f>
        <v>Miller Nash Law Firm</v>
      </c>
      <c r="C25" s="185" t="str">
        <f>'11.27.07 Wu Event'!B5</f>
        <v>Tuesday, November 27, 2007</v>
      </c>
      <c r="D25" s="186">
        <f>'11.27.07 Wu Event'!B8</f>
        <v>75000</v>
      </c>
      <c r="E25" s="186">
        <f>'11.27.07 Wu Event'!E8</f>
        <v>3750</v>
      </c>
      <c r="F25" s="187">
        <f>'11.27.07 Wu Event'!C32</f>
        <v>2046.4</v>
      </c>
      <c r="G25" s="187">
        <f>'11.27.07 Wu Event'!D32</f>
        <v>1394.45</v>
      </c>
      <c r="H25" s="187"/>
      <c r="I25" s="187"/>
      <c r="J25" s="187"/>
      <c r="K25" s="221">
        <f>'11.27.07 Wu Event'!F2</f>
        <v>7536</v>
      </c>
      <c r="L25" s="236">
        <v>65500</v>
      </c>
      <c r="M25" s="255"/>
    </row>
    <row r="26" spans="1:13" s="182" customFormat="1" ht="15" customHeight="1">
      <c r="A26" s="154" t="str">
        <f>'11.28.07 Girardi Lunch'!B2</f>
        <v>Girardi Lunch</v>
      </c>
      <c r="B26" s="155" t="str">
        <f>'11.28.07 Girardi Lunch'!B3:E3</f>
        <v>Girardi's firm?</v>
      </c>
      <c r="C26" s="156" t="str">
        <f>'11.28.07 Girardi Lunch'!B5</f>
        <v>Wednesday, November 28, 2007</v>
      </c>
      <c r="D26" s="180">
        <f>'11.28.07 Girardi Lunch'!B8</f>
        <v>100000</v>
      </c>
      <c r="E26" s="180">
        <f>'11.28.07 Girardi Lunch'!E8</f>
        <v>5000</v>
      </c>
      <c r="F26" s="181">
        <f>'11.28.07 Girardi Lunch'!C32</f>
        <v>0</v>
      </c>
      <c r="G26" s="181">
        <f>'11.28.07 Girardi Lunch'!D32</f>
        <v>0</v>
      </c>
      <c r="H26" s="181"/>
      <c r="I26" s="181"/>
      <c r="J26" s="181"/>
      <c r="K26" s="219">
        <f>'11.28.07 Girardi Lunch'!F2</f>
        <v>7538</v>
      </c>
      <c r="L26" s="234">
        <v>20000</v>
      </c>
      <c r="M26" s="253"/>
    </row>
    <row r="27" spans="1:13" s="188" customFormat="1" ht="15" customHeight="1">
      <c r="A27" s="183" t="str">
        <f>'11.29.07 NYC'!B2</f>
        <v>NYC Catch-all</v>
      </c>
      <c r="B27" s="184" t="str">
        <f>'11.29.07 NYC'!B3:E3</f>
        <v>Soros Home</v>
      </c>
      <c r="C27" s="185" t="str">
        <f>'11.29.07 NYC'!B5</f>
        <v>Thursday, November 29, 2007</v>
      </c>
      <c r="D27" s="186">
        <f>'11.29.07 NYC'!B8</f>
        <v>250000</v>
      </c>
      <c r="E27" s="186">
        <f>'11.29.07 NYC'!E8</f>
        <v>12500</v>
      </c>
      <c r="F27" s="187">
        <f>'11.29.07 NYC'!C29</f>
        <v>3179.16</v>
      </c>
      <c r="G27" s="187">
        <f>'11.29.07 NYC'!D29</f>
        <v>5131.59</v>
      </c>
      <c r="H27" s="187"/>
      <c r="I27" s="187"/>
      <c r="J27" s="187"/>
      <c r="K27" s="221">
        <f>'11.29.07 NYC'!F2</f>
        <v>7541</v>
      </c>
      <c r="L27" s="236">
        <v>113500</v>
      </c>
      <c r="M27" s="255"/>
    </row>
    <row r="28" spans="1:13" s="134" customFormat="1" ht="11.25">
      <c r="A28" s="128">
        <v>39423</v>
      </c>
      <c r="B28" s="129"/>
      <c r="C28" s="130"/>
      <c r="D28" s="131"/>
      <c r="E28" s="131"/>
      <c r="F28" s="132"/>
      <c r="G28" s="132"/>
      <c r="H28" s="132"/>
      <c r="I28" s="132"/>
      <c r="J28" s="133"/>
      <c r="K28" s="222"/>
      <c r="L28" s="237">
        <v>0</v>
      </c>
      <c r="M28" s="245"/>
    </row>
    <row r="29" spans="1:13" s="157" customFormat="1" ht="15" customHeight="1">
      <c r="A29" s="154" t="str">
        <f>'12.01.07 Clyburn in Orlando'!B2</f>
        <v>Clyburn in Orlando</v>
      </c>
      <c r="B29" s="215" t="str">
        <f>'12.01.07 Clyburn in Orlando'!B3:E3</f>
        <v>Julia Johnson's Home/Golf Course</v>
      </c>
      <c r="C29" s="156" t="str">
        <f>'12.01.07 Clyburn in Orlando'!B5</f>
        <v>Saturday, December 1 &amp; 2, 2007</v>
      </c>
      <c r="D29" s="158">
        <f>'12.01.07 Clyburn in Orlando'!B8</f>
        <v>50000</v>
      </c>
      <c r="E29" s="158">
        <f>'12.01.07 Clyburn in Orlando'!E8</f>
        <v>3000</v>
      </c>
      <c r="F29" s="159">
        <f>'12.01.07 Clyburn in Orlando'!C32</f>
        <v>3940</v>
      </c>
      <c r="G29" s="159">
        <f>'12.01.07 Clyburn in Orlando'!D32</f>
        <v>1734.6100000000001</v>
      </c>
      <c r="H29" s="159"/>
      <c r="I29" s="159"/>
      <c r="J29" s="159"/>
      <c r="K29" s="219">
        <f>'12.01.07 Clyburn in Orlando'!F2</f>
        <v>7547</v>
      </c>
      <c r="L29" s="234">
        <v>60000</v>
      </c>
      <c r="M29" s="246"/>
    </row>
    <row r="30" spans="1:13" s="157" customFormat="1" ht="15" customHeight="1">
      <c r="A30" s="154" t="str">
        <f>'12.03.07 Clyburn in Kansas City'!B2</f>
        <v>Clyburn in Kansas City, MO</v>
      </c>
      <c r="B30" s="155" t="str">
        <f>'12.03.07 Clyburn in Kansas City'!B3:E3</f>
        <v>Home of the Sachs</v>
      </c>
      <c r="C30" s="156" t="str">
        <f>'12.03.07 Clyburn in Kansas City'!B5</f>
        <v>Monday, December 3, 2007</v>
      </c>
      <c r="D30" s="158">
        <f>'12.03.07 Clyburn in Kansas City'!B8</f>
        <v>75000</v>
      </c>
      <c r="E30" s="158">
        <f>'12.03.07 Clyburn in Kansas City'!E8</f>
        <v>3750</v>
      </c>
      <c r="F30" s="159">
        <f>'12.03.07 Clyburn in Kansas City'!C32</f>
        <v>600</v>
      </c>
      <c r="G30" s="159">
        <f>'12.03.07 Clyburn in Kansas City'!D32</f>
        <v>604.69</v>
      </c>
      <c r="H30" s="159"/>
      <c r="I30" s="159"/>
      <c r="J30" s="159"/>
      <c r="K30" s="219">
        <v>7549</v>
      </c>
      <c r="L30" s="234">
        <v>18940</v>
      </c>
      <c r="M30" s="246"/>
    </row>
    <row r="31" spans="1:13" s="157" customFormat="1" ht="15" customHeight="1">
      <c r="A31" s="154" t="str">
        <f>'12.04.07 Crowley'!B2</f>
        <v>Crowley Luncheon</v>
      </c>
      <c r="B31" s="155" t="str">
        <f>'12.04.07 Crowley'!B3:E3</f>
        <v>Daizies Restaurant</v>
      </c>
      <c r="C31" s="156" t="str">
        <f>'12.04.07 Crowley'!B5</f>
        <v>Tuesday, December 4, 2007</v>
      </c>
      <c r="D31" s="158">
        <f>'12.04.07 Crowley'!B8</f>
        <v>150000</v>
      </c>
      <c r="E31" s="158">
        <f>'12.04.07 Crowley'!E8</f>
        <v>12000</v>
      </c>
      <c r="F31" s="159">
        <f>'12.04.07 Crowley'!C33</f>
        <v>12659.283749999999</v>
      </c>
      <c r="G31" s="159">
        <f>'12.04.07 Crowley'!D33</f>
        <v>9662.8</v>
      </c>
      <c r="H31" s="150">
        <f>'12.04.07 Crowley'!C33</f>
        <v>12659.283749999999</v>
      </c>
      <c r="I31" s="150">
        <f>'12.04.07 Crowley'!D32</f>
        <v>0</v>
      </c>
      <c r="J31" s="159"/>
      <c r="K31" s="219">
        <f>'12.04.07 Crowley'!F2</f>
        <v>7540</v>
      </c>
      <c r="L31" s="234">
        <v>155050</v>
      </c>
      <c r="M31" s="246"/>
    </row>
    <row r="32" spans="1:13" s="168" customFormat="1" ht="15" customHeight="1">
      <c r="A32" s="161" t="str">
        <f>'12.04.07 Beaumont'!B2</f>
        <v>Beaumont - CANCELLED</v>
      </c>
      <c r="B32" s="162" t="str">
        <f>'12.04.07 Beaumont'!B3:E3</f>
        <v>Sugas Deep South</v>
      </c>
      <c r="C32" s="163" t="str">
        <f>'12.04.07 Beaumont'!B5</f>
        <v>Tuesday, December 4, 2007</v>
      </c>
      <c r="D32" s="166">
        <f>'12.04.07 Beaumont'!B8</f>
        <v>250000</v>
      </c>
      <c r="E32" s="166">
        <f>'12.04.07 Beaumont'!E8</f>
        <v>12500</v>
      </c>
      <c r="F32" s="167">
        <f>'12.04.07 Beaumont'!C33</f>
        <v>9202.032500000001</v>
      </c>
      <c r="G32" s="167">
        <f>'12.04.07 Beaumont'!D33</f>
        <v>0</v>
      </c>
      <c r="H32" s="150">
        <f>'12.04.07 Beaumont'!C32</f>
        <v>17602.39</v>
      </c>
      <c r="I32" s="150">
        <f>'12.04.07 Beaumont'!D32</f>
        <v>0</v>
      </c>
      <c r="J32" s="167"/>
      <c r="K32" s="220">
        <f>'12.04.07 Beaumont'!F2</f>
        <v>0</v>
      </c>
      <c r="L32" s="235">
        <v>0</v>
      </c>
      <c r="M32" s="247"/>
    </row>
    <row r="33" spans="1:13" s="188" customFormat="1" ht="15" customHeight="1">
      <c r="A33" s="183" t="str">
        <f>'12.06.07 Murtha Breakfast'!B2</f>
        <v>Murtha Breakfast</v>
      </c>
      <c r="B33" s="184" t="str">
        <f>'12.06.07 Murtha Breakfast'!B3:E3</f>
        <v>Ritz-Carlton</v>
      </c>
      <c r="C33" s="185" t="str">
        <f>'12.06.07 Murtha Breakfast'!B5</f>
        <v>Thursday, December 6, 2007</v>
      </c>
      <c r="D33" s="186">
        <f>'12.06.07 Murtha Breakfast'!B8</f>
        <v>350000</v>
      </c>
      <c r="E33" s="186">
        <f>'12.06.07 Murtha Breakfast'!E8</f>
        <v>17500</v>
      </c>
      <c r="F33" s="187">
        <f>'12.06.07 Murtha Breakfast'!C23</f>
        <v>5340.2696</v>
      </c>
      <c r="G33" s="187">
        <f>'12.06.07 Murtha Breakfast'!D23</f>
        <v>0</v>
      </c>
      <c r="H33" s="187"/>
      <c r="I33" s="187"/>
      <c r="J33" s="187"/>
      <c r="K33" s="221">
        <f>'12.06.07 Murtha Breakfast'!F2</f>
        <v>7537</v>
      </c>
      <c r="L33" s="236">
        <v>102150</v>
      </c>
      <c r="M33" s="255"/>
    </row>
    <row r="34" spans="1:13" s="188" customFormat="1" ht="15" customHeight="1">
      <c r="A34" s="248" t="s">
        <v>324</v>
      </c>
      <c r="B34" s="225"/>
      <c r="C34" s="226"/>
      <c r="D34" s="227"/>
      <c r="E34" s="227"/>
      <c r="F34" s="228"/>
      <c r="G34" s="228"/>
      <c r="H34" s="228"/>
      <c r="I34" s="228"/>
      <c r="J34" s="228"/>
      <c r="K34" s="243">
        <v>7436</v>
      </c>
      <c r="L34" s="239">
        <v>443100</v>
      </c>
      <c r="M34" s="255"/>
    </row>
    <row r="35" spans="1:13" s="188" customFormat="1" ht="15" customHeight="1">
      <c r="A35" s="183" t="str">
        <f>'12.11.07 MOC Holiday Reception'!B2</f>
        <v>MOC Holiday Reception</v>
      </c>
      <c r="B35" s="184" t="str">
        <f>'12.11.07 MOC Holiday Reception'!B3:E3</f>
        <v>Hyatt - Thorton Room</v>
      </c>
      <c r="C35" s="185" t="str">
        <f>'12.11.07 MOC Holiday Reception'!B5</f>
        <v>Tuesday, December 11, 2007</v>
      </c>
      <c r="D35" s="186" t="str">
        <f>'12.11.07 MOC Holiday Reception'!B8</f>
        <v>n/a</v>
      </c>
      <c r="E35" s="186" t="str">
        <f>'12.11.07 MOC Holiday Reception'!E8</f>
        <v>n/a</v>
      </c>
      <c r="F35" s="187">
        <f>'12.11.07 MOC Holiday Reception'!C32</f>
        <v>19432.3</v>
      </c>
      <c r="G35" s="187">
        <f>'12.11.07 MOC Holiday Reception'!D32</f>
        <v>0</v>
      </c>
      <c r="H35" s="187"/>
      <c r="I35" s="187"/>
      <c r="J35" s="187"/>
      <c r="K35" s="221"/>
      <c r="L35" s="238">
        <v>0</v>
      </c>
      <c r="M35" s="255"/>
    </row>
    <row r="36" spans="1:13" s="188" customFormat="1" ht="15" customHeight="1">
      <c r="A36" s="183" t="str">
        <f>'12.13.07 COS Dinner'!B2</f>
        <v>COS Dinner</v>
      </c>
      <c r="B36" s="184" t="str">
        <f>'12.13.07 COS Dinner'!B3:E3</f>
        <v>Hotel Monaco</v>
      </c>
      <c r="C36" s="185" t="str">
        <f>'12.13.07 COS Dinner'!B5</f>
        <v>Thursday, December 13, 2007</v>
      </c>
      <c r="D36" s="186">
        <f>'12.13.07 COS Dinner'!B8</f>
        <v>200000</v>
      </c>
      <c r="E36" s="186">
        <f>'12.13.07 COS Dinner'!E8</f>
        <v>16000</v>
      </c>
      <c r="F36" s="187">
        <f>'12.13.07 COS Dinner'!C22</f>
        <v>15674.18</v>
      </c>
      <c r="G36" s="187">
        <f>'12.13.07 COS Dinner'!D22</f>
        <v>0</v>
      </c>
      <c r="H36" s="187"/>
      <c r="I36" s="187"/>
      <c r="J36" s="187"/>
      <c r="K36" s="221">
        <f>'12.13.07 COS Dinner'!F2</f>
        <v>7534</v>
      </c>
      <c r="L36" s="236">
        <v>71600</v>
      </c>
      <c r="M36" s="255"/>
    </row>
    <row r="37" spans="1:13" s="188" customFormat="1" ht="15" customHeight="1">
      <c r="A37" s="248" t="s">
        <v>324</v>
      </c>
      <c r="B37" s="225"/>
      <c r="C37" s="226"/>
      <c r="D37" s="227"/>
      <c r="E37" s="227"/>
      <c r="F37" s="228"/>
      <c r="G37" s="228"/>
      <c r="H37" s="228"/>
      <c r="I37" s="228"/>
      <c r="J37" s="228"/>
      <c r="K37" s="243">
        <v>7436</v>
      </c>
      <c r="L37" s="239">
        <v>443100</v>
      </c>
      <c r="M37" s="255"/>
    </row>
    <row r="38" spans="1:13" s="188" customFormat="1" ht="15" customHeight="1">
      <c r="A38" s="248" t="s">
        <v>325</v>
      </c>
      <c r="B38" s="225"/>
      <c r="C38" s="226"/>
      <c r="D38" s="227"/>
      <c r="E38" s="227"/>
      <c r="F38" s="228"/>
      <c r="G38" s="228"/>
      <c r="H38" s="228"/>
      <c r="I38" s="228"/>
      <c r="J38" s="228"/>
      <c r="K38" s="229"/>
      <c r="L38" s="239">
        <v>0</v>
      </c>
      <c r="M38" s="255"/>
    </row>
    <row r="39" spans="1:13" s="188" customFormat="1" ht="15" customHeight="1">
      <c r="A39" s="248" t="s">
        <v>326</v>
      </c>
      <c r="B39" s="225"/>
      <c r="C39" s="226"/>
      <c r="D39" s="227"/>
      <c r="E39" s="227"/>
      <c r="F39" s="228"/>
      <c r="G39" s="228"/>
      <c r="H39" s="228"/>
      <c r="I39" s="228"/>
      <c r="J39" s="228"/>
      <c r="K39" s="229">
        <v>7167</v>
      </c>
      <c r="L39" s="239">
        <v>766783</v>
      </c>
      <c r="M39" s="255"/>
    </row>
    <row r="40" spans="1:13" s="188" customFormat="1" ht="15" customHeight="1">
      <c r="A40" s="248" t="s">
        <v>333</v>
      </c>
      <c r="B40" s="225"/>
      <c r="C40" s="226"/>
      <c r="D40" s="227"/>
      <c r="E40" s="227"/>
      <c r="F40" s="228"/>
      <c r="G40" s="228"/>
      <c r="H40" s="228"/>
      <c r="I40" s="228"/>
      <c r="J40" s="228"/>
      <c r="K40" s="229">
        <v>7506</v>
      </c>
      <c r="L40" s="239">
        <v>86000</v>
      </c>
      <c r="M40" s="255"/>
    </row>
    <row r="41" spans="1:13" s="188" customFormat="1" ht="15" customHeight="1">
      <c r="A41" s="248" t="s">
        <v>327</v>
      </c>
      <c r="B41" s="225"/>
      <c r="C41" s="226"/>
      <c r="D41" s="227"/>
      <c r="E41" s="227"/>
      <c r="F41" s="228"/>
      <c r="G41" s="228"/>
      <c r="H41" s="228"/>
      <c r="I41" s="228"/>
      <c r="J41" s="228"/>
      <c r="K41" s="229"/>
      <c r="L41" s="239">
        <v>0</v>
      </c>
      <c r="M41" s="255"/>
    </row>
    <row r="42" spans="1:13" s="188" customFormat="1" ht="15" customHeight="1">
      <c r="A42" s="248" t="s">
        <v>337</v>
      </c>
      <c r="B42" s="225"/>
      <c r="C42" s="226"/>
      <c r="D42" s="227"/>
      <c r="E42" s="227"/>
      <c r="F42" s="228"/>
      <c r="G42" s="228"/>
      <c r="H42" s="228"/>
      <c r="I42" s="228"/>
      <c r="J42" s="228"/>
      <c r="K42" s="229">
        <v>7445</v>
      </c>
      <c r="L42" s="239">
        <v>495900</v>
      </c>
      <c r="M42" s="255"/>
    </row>
    <row r="43" spans="1:13" s="188" customFormat="1" ht="15" customHeight="1">
      <c r="A43" s="248" t="s">
        <v>338</v>
      </c>
      <c r="B43" s="225"/>
      <c r="C43" s="226"/>
      <c r="D43" s="227"/>
      <c r="E43" s="227"/>
      <c r="F43" s="228"/>
      <c r="G43" s="228"/>
      <c r="H43" s="228"/>
      <c r="I43" s="228"/>
      <c r="J43" s="228"/>
      <c r="K43" s="229">
        <v>7435</v>
      </c>
      <c r="L43" s="239">
        <v>299700</v>
      </c>
      <c r="M43" s="255"/>
    </row>
    <row r="44" spans="1:12" s="19" customFormat="1" ht="75.75" customHeight="1" thickBot="1">
      <c r="A44" s="244" t="s">
        <v>340</v>
      </c>
      <c r="B44" s="114"/>
      <c r="C44" s="113" t="s">
        <v>328</v>
      </c>
      <c r="D44" s="115">
        <f aca="true" t="shared" si="0" ref="D44:I44">SUM(D4:D36)</f>
        <v>4150000</v>
      </c>
      <c r="E44" s="115">
        <f t="shared" si="0"/>
        <v>257750</v>
      </c>
      <c r="F44" s="116">
        <f t="shared" si="0"/>
        <v>211630.166475</v>
      </c>
      <c r="G44" s="116">
        <f t="shared" si="0"/>
        <v>154069.60547999997</v>
      </c>
      <c r="H44" s="116">
        <f t="shared" si="0"/>
        <v>193528.22375</v>
      </c>
      <c r="I44" s="257">
        <f t="shared" si="0"/>
        <v>163266.55000000002</v>
      </c>
      <c r="J44" s="116"/>
      <c r="K44" s="223"/>
      <c r="L44" s="240">
        <v>0</v>
      </c>
    </row>
    <row r="45" spans="1:13" s="39" customFormat="1" ht="41.25" customHeight="1" thickBot="1">
      <c r="A45" s="214"/>
      <c r="B45" s="31"/>
      <c r="C45" s="35"/>
      <c r="D45" s="111"/>
      <c r="E45" s="111"/>
      <c r="F45" s="112"/>
      <c r="G45" s="112"/>
      <c r="H45" s="260">
        <v>2977683</v>
      </c>
      <c r="I45" s="258" t="str">
        <f>"NGP Event Totals:  "&amp;DOLLAR(SUM(L:L)-H45,0)</f>
        <v>NGP Event Totals:  $3,115,791</v>
      </c>
      <c r="J45" s="256"/>
      <c r="K45" s="241"/>
      <c r="L45" s="242">
        <v>0</v>
      </c>
      <c r="M45" s="6"/>
    </row>
  </sheetData>
  <printOptions/>
  <pageMargins left="0.2" right="0.2" top="0.2" bottom="0.7" header="0.5" footer="0.5"/>
  <pageSetup horizontalDpi="300" verticalDpi="300" orientation="landscape" paperSize="5" r:id="rId1"/>
  <headerFooter alignWithMargins="0">
    <oddFooter>&amp;CPrepared by Amanda Swenson &amp;D&amp;RPage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F61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8" sqref="B8"/>
    </sheetView>
  </sheetViews>
  <sheetFormatPr defaultColWidth="9.140625" defaultRowHeight="12.75"/>
  <cols>
    <col min="1" max="1" width="16.28125" style="1" customWidth="1"/>
    <col min="2" max="3" width="12.7109375" style="1" customWidth="1"/>
    <col min="4" max="4" width="13.7109375" style="1" customWidth="1"/>
    <col min="5" max="5" width="28.57421875" style="1" customWidth="1"/>
    <col min="6" max="6" width="10.421875" style="2" customWidth="1"/>
  </cols>
  <sheetData>
    <row r="1" spans="1:6" ht="21" thickBot="1">
      <c r="A1" s="25" t="s">
        <v>14</v>
      </c>
      <c r="B1" s="106"/>
      <c r="C1" s="107"/>
      <c r="D1" s="107"/>
      <c r="E1" s="107"/>
      <c r="F1" s="108"/>
    </row>
    <row r="2" spans="1:6" s="12" customFormat="1" ht="19.5" customHeight="1">
      <c r="A2" s="40" t="s">
        <v>9</v>
      </c>
      <c r="B2" s="105" t="s">
        <v>215</v>
      </c>
      <c r="C2" s="34"/>
      <c r="D2" s="34"/>
      <c r="E2" s="34"/>
      <c r="F2" s="61">
        <v>7527</v>
      </c>
    </row>
    <row r="3" spans="1:6" s="12" customFormat="1" ht="19.5" customHeight="1">
      <c r="A3" s="261" t="s">
        <v>11</v>
      </c>
      <c r="B3" s="263" t="s">
        <v>216</v>
      </c>
      <c r="C3" s="271"/>
      <c r="D3" s="271"/>
      <c r="E3" s="272"/>
      <c r="F3" s="60"/>
    </row>
    <row r="4" spans="1:6" s="12" customFormat="1" ht="20.25" customHeight="1">
      <c r="A4" s="262"/>
      <c r="B4" s="263" t="s">
        <v>217</v>
      </c>
      <c r="C4" s="264"/>
      <c r="D4" s="265"/>
      <c r="E4" s="266"/>
      <c r="F4" s="61"/>
    </row>
    <row r="5" spans="1:6" s="12" customFormat="1" ht="18" customHeight="1">
      <c r="A5" s="32" t="s">
        <v>16</v>
      </c>
      <c r="B5" s="43" t="s">
        <v>218</v>
      </c>
      <c r="C5" s="44"/>
      <c r="D5" s="43"/>
      <c r="E5" s="62"/>
      <c r="F5" s="59"/>
    </row>
    <row r="6" spans="1:6" s="12" customFormat="1" ht="18" customHeight="1">
      <c r="A6" s="32" t="s">
        <v>13</v>
      </c>
      <c r="B6" s="42">
        <v>60</v>
      </c>
      <c r="C6" s="90" t="s">
        <v>37</v>
      </c>
      <c r="D6" s="91">
        <v>60</v>
      </c>
      <c r="E6" s="26"/>
      <c r="F6" s="59"/>
    </row>
    <row r="7" spans="1:6" s="13" customFormat="1" ht="18" customHeight="1">
      <c r="A7" s="33" t="s">
        <v>163</v>
      </c>
      <c r="B7" s="100">
        <v>21600</v>
      </c>
      <c r="C7" s="92"/>
      <c r="D7" s="93"/>
      <c r="E7" s="93"/>
      <c r="F7" s="64"/>
    </row>
    <row r="8" spans="1:6" s="13" customFormat="1" ht="18" customHeight="1">
      <c r="A8" s="32" t="s">
        <v>23</v>
      </c>
      <c r="B8" s="27">
        <v>50000</v>
      </c>
      <c r="C8" s="28"/>
      <c r="D8" s="63" t="s">
        <v>24</v>
      </c>
      <c r="E8" s="27">
        <f>(B8*0.06)</f>
        <v>3000</v>
      </c>
      <c r="F8" s="78">
        <v>0.06</v>
      </c>
    </row>
    <row r="9" spans="1:6" ht="9" customHeight="1">
      <c r="A9" s="17"/>
      <c r="B9" s="37"/>
      <c r="C9" s="38"/>
      <c r="D9" s="18"/>
      <c r="E9" s="38"/>
      <c r="F9" s="57"/>
    </row>
    <row r="10" spans="1:6" ht="15.75">
      <c r="A10" s="9"/>
      <c r="B10" s="269" t="s">
        <v>0</v>
      </c>
      <c r="C10" s="270"/>
      <c r="D10" s="53" t="s">
        <v>12</v>
      </c>
      <c r="E10" s="54" t="s">
        <v>1</v>
      </c>
      <c r="F10" s="55" t="s">
        <v>28</v>
      </c>
    </row>
    <row r="11" spans="1:6" ht="26.25">
      <c r="A11" s="74" t="s">
        <v>114</v>
      </c>
      <c r="B11" s="94"/>
      <c r="C11" s="117" t="s">
        <v>220</v>
      </c>
      <c r="D11" s="152">
        <v>-1161.19</v>
      </c>
      <c r="E11" s="103" t="s">
        <v>221</v>
      </c>
      <c r="F11" s="55"/>
    </row>
    <row r="12" spans="1:6" s="16" customFormat="1" ht="23.25" customHeight="1">
      <c r="A12" s="14" t="s">
        <v>115</v>
      </c>
      <c r="B12" s="15"/>
      <c r="C12" s="15" t="s">
        <v>57</v>
      </c>
      <c r="D12" s="15" t="s">
        <v>57</v>
      </c>
      <c r="E12" s="50"/>
      <c r="F12" s="52"/>
    </row>
    <row r="13" spans="1:6" s="16" customFormat="1" ht="24" customHeight="1">
      <c r="A13" s="14" t="s">
        <v>7</v>
      </c>
      <c r="B13" s="15"/>
      <c r="C13" s="15">
        <v>1250</v>
      </c>
      <c r="D13" s="15">
        <v>712.75</v>
      </c>
      <c r="E13" s="50" t="s">
        <v>236</v>
      </c>
      <c r="F13" s="52"/>
    </row>
    <row r="14" spans="1:6" s="16" customFormat="1" ht="24" customHeight="1">
      <c r="A14" s="14" t="s">
        <v>41</v>
      </c>
      <c r="B14" s="15"/>
      <c r="C14" s="76">
        <v>750</v>
      </c>
      <c r="D14" s="15">
        <v>387.5</v>
      </c>
      <c r="E14" s="50"/>
      <c r="F14" s="52"/>
    </row>
    <row r="15" spans="1:6" s="16" customFormat="1" ht="21" customHeight="1">
      <c r="A15" s="14" t="s">
        <v>219</v>
      </c>
      <c r="B15" s="109"/>
      <c r="C15" s="76">
        <v>795</v>
      </c>
      <c r="D15" s="15">
        <v>397.5</v>
      </c>
      <c r="E15" s="50"/>
      <c r="F15" s="52"/>
    </row>
    <row r="16" spans="1:6" s="16" customFormat="1" ht="20.25" customHeight="1">
      <c r="A16" s="14" t="s">
        <v>35</v>
      </c>
      <c r="B16" s="109">
        <v>0.07</v>
      </c>
      <c r="C16" s="76">
        <f>SUM(C13:C15)*B16</f>
        <v>195.65</v>
      </c>
      <c r="D16" s="76">
        <f>SUM(D13:D15)*B16</f>
        <v>104.84250000000002</v>
      </c>
      <c r="E16" s="50"/>
      <c r="F16" s="52"/>
    </row>
    <row r="17" spans="1:6" s="16" customFormat="1" ht="20.25" customHeight="1">
      <c r="A17" s="14" t="s">
        <v>43</v>
      </c>
      <c r="B17" s="86"/>
      <c r="C17" s="76" t="s">
        <v>57</v>
      </c>
      <c r="D17" s="15" t="s">
        <v>57</v>
      </c>
      <c r="E17" s="50"/>
      <c r="F17" s="52"/>
    </row>
    <row r="18" spans="1:6" s="16" customFormat="1" ht="20.25" customHeight="1">
      <c r="A18" s="14" t="s">
        <v>111</v>
      </c>
      <c r="B18" s="104"/>
      <c r="C18" s="76" t="s">
        <v>57</v>
      </c>
      <c r="D18" s="15" t="s">
        <v>57</v>
      </c>
      <c r="E18" s="50"/>
      <c r="F18" s="52"/>
    </row>
    <row r="19" spans="1:6" s="16" customFormat="1" ht="21.75" customHeight="1">
      <c r="A19" s="14" t="s">
        <v>3</v>
      </c>
      <c r="B19" s="267" t="s">
        <v>57</v>
      </c>
      <c r="C19" s="268"/>
      <c r="D19" s="15" t="s">
        <v>57</v>
      </c>
      <c r="E19" s="50"/>
      <c r="F19" s="52"/>
    </row>
    <row r="20" spans="1:6" s="16" customFormat="1" ht="21" customHeight="1">
      <c r="A20" s="14" t="s">
        <v>5</v>
      </c>
      <c r="B20" s="267" t="s">
        <v>57</v>
      </c>
      <c r="C20" s="268"/>
      <c r="D20" s="15" t="s">
        <v>57</v>
      </c>
      <c r="E20" s="50" t="s">
        <v>169</v>
      </c>
      <c r="F20" s="52"/>
    </row>
    <row r="21" spans="1:6" s="16" customFormat="1" ht="19.5" customHeight="1">
      <c r="A21" s="14" t="s">
        <v>8</v>
      </c>
      <c r="B21" s="267" t="s">
        <v>57</v>
      </c>
      <c r="C21" s="268"/>
      <c r="D21" s="15" t="s">
        <v>57</v>
      </c>
      <c r="E21" s="50"/>
      <c r="F21" s="52"/>
    </row>
    <row r="22" spans="1:6" s="16" customFormat="1" ht="17.25" customHeight="1">
      <c r="A22" s="14" t="s">
        <v>15</v>
      </c>
      <c r="B22" s="267">
        <v>60</v>
      </c>
      <c r="C22" s="268"/>
      <c r="D22" s="15">
        <v>60</v>
      </c>
      <c r="E22" s="50" t="s">
        <v>168</v>
      </c>
      <c r="F22" s="52"/>
    </row>
    <row r="23" spans="1:6" s="16" customFormat="1" ht="15" customHeight="1">
      <c r="A23" s="273" t="s">
        <v>17</v>
      </c>
      <c r="B23" s="14" t="s">
        <v>2</v>
      </c>
      <c r="C23" s="15">
        <v>600</v>
      </c>
      <c r="D23" s="15">
        <v>600</v>
      </c>
      <c r="E23" s="276" t="s">
        <v>224</v>
      </c>
      <c r="F23" s="52"/>
    </row>
    <row r="24" spans="1:6" s="16" customFormat="1" ht="15" customHeight="1">
      <c r="A24" s="274"/>
      <c r="B24" s="14" t="s">
        <v>18</v>
      </c>
      <c r="C24" s="15">
        <v>495.28</v>
      </c>
      <c r="D24" s="15">
        <v>495.28</v>
      </c>
      <c r="E24" s="277"/>
      <c r="F24" s="52"/>
    </row>
    <row r="25" spans="1:6" s="16" customFormat="1" ht="15" customHeight="1">
      <c r="A25" s="275"/>
      <c r="B25" s="14" t="s">
        <v>19</v>
      </c>
      <c r="C25" s="15">
        <v>0</v>
      </c>
      <c r="D25" s="15">
        <v>0</v>
      </c>
      <c r="E25" s="278"/>
      <c r="F25" s="52"/>
    </row>
    <row r="26" spans="1:6" s="16" customFormat="1" ht="15" customHeight="1">
      <c r="A26" s="273" t="s">
        <v>222</v>
      </c>
      <c r="B26" s="14" t="s">
        <v>46</v>
      </c>
      <c r="C26" s="15">
        <v>300</v>
      </c>
      <c r="D26" s="15">
        <v>218.4</v>
      </c>
      <c r="E26" s="280" t="s">
        <v>223</v>
      </c>
      <c r="F26" s="52"/>
    </row>
    <row r="27" spans="1:6" s="16" customFormat="1" ht="15" customHeight="1">
      <c r="A27" s="274"/>
      <c r="B27" s="14" t="s">
        <v>47</v>
      </c>
      <c r="C27" s="15">
        <v>40</v>
      </c>
      <c r="D27" s="15" t="s">
        <v>57</v>
      </c>
      <c r="E27" s="281"/>
      <c r="F27" s="52"/>
    </row>
    <row r="28" spans="1:6" s="16" customFormat="1" ht="15" customHeight="1">
      <c r="A28" s="275"/>
      <c r="B28" s="14" t="s">
        <v>48</v>
      </c>
      <c r="C28" s="15">
        <v>250</v>
      </c>
      <c r="D28" s="15" t="s">
        <v>57</v>
      </c>
      <c r="E28" s="259"/>
      <c r="F28" s="52"/>
    </row>
    <row r="29" spans="1:6" s="16" customFormat="1" ht="15" customHeight="1">
      <c r="A29" s="273" t="s">
        <v>75</v>
      </c>
      <c r="B29" s="14" t="s">
        <v>46</v>
      </c>
      <c r="C29" s="15" t="s">
        <v>57</v>
      </c>
      <c r="D29" s="15" t="s">
        <v>57</v>
      </c>
      <c r="E29" s="280"/>
      <c r="F29" s="52"/>
    </row>
    <row r="30" spans="1:6" s="16" customFormat="1" ht="15" customHeight="1">
      <c r="A30" s="274"/>
      <c r="B30" s="14" t="s">
        <v>47</v>
      </c>
      <c r="C30" s="15" t="s">
        <v>57</v>
      </c>
      <c r="D30" s="15" t="s">
        <v>57</v>
      </c>
      <c r="E30" s="281"/>
      <c r="F30" s="52"/>
    </row>
    <row r="31" spans="1:6" s="16" customFormat="1" ht="15" customHeight="1">
      <c r="A31" s="275"/>
      <c r="B31" s="14" t="s">
        <v>48</v>
      </c>
      <c r="C31" s="15" t="s">
        <v>57</v>
      </c>
      <c r="D31" s="15" t="s">
        <v>57</v>
      </c>
      <c r="E31" s="259"/>
      <c r="F31" s="52"/>
    </row>
    <row r="32" spans="1:6" s="16" customFormat="1" ht="35.25" customHeight="1">
      <c r="A32" s="45" t="s">
        <v>6</v>
      </c>
      <c r="B32" s="47"/>
      <c r="C32" s="46">
        <f>SUM(B11:C31)</f>
        <v>4736</v>
      </c>
      <c r="D32" s="67">
        <f>SUM(D12:D30)</f>
        <v>2976.2724999999996</v>
      </c>
      <c r="E32" s="66"/>
      <c r="F32" s="51"/>
    </row>
    <row r="33" spans="1:6" s="16" customFormat="1" ht="13.5" customHeight="1">
      <c r="A33" s="68"/>
      <c r="B33" s="69"/>
      <c r="C33" s="70"/>
      <c r="D33" s="70"/>
      <c r="E33" s="71"/>
      <c r="F33" s="72"/>
    </row>
    <row r="34" spans="1:6" s="10" customFormat="1" ht="19.5" customHeight="1">
      <c r="A34" s="19"/>
      <c r="B34" s="3"/>
      <c r="C34" s="5"/>
      <c r="D34" s="6"/>
      <c r="E34" s="6"/>
      <c r="F34" s="4"/>
    </row>
    <row r="35" spans="1:6" s="10" customFormat="1" ht="13.5" customHeight="1">
      <c r="A35" s="3"/>
      <c r="B35" s="3"/>
      <c r="C35" s="7"/>
      <c r="D35" s="6"/>
      <c r="E35" s="6"/>
      <c r="F35" s="4"/>
    </row>
    <row r="36" spans="1:6" s="10" customFormat="1" ht="12.75" customHeight="1">
      <c r="A36" s="3"/>
      <c r="B36" s="3"/>
      <c r="C36" s="6"/>
      <c r="D36" s="6"/>
      <c r="E36" s="6"/>
      <c r="F36" s="4"/>
    </row>
    <row r="37" spans="1:6" s="10" customFormat="1" ht="13.5" customHeight="1">
      <c r="A37" s="3"/>
      <c r="B37" s="3"/>
      <c r="C37" s="6"/>
      <c r="D37" s="6"/>
      <c r="E37" s="6"/>
      <c r="F37" s="4"/>
    </row>
    <row r="38" spans="1:6" s="10" customFormat="1" ht="15.75">
      <c r="A38" s="3"/>
      <c r="B38" s="3"/>
      <c r="C38" s="6"/>
      <c r="D38" s="6"/>
      <c r="E38" s="6"/>
      <c r="F38" s="4"/>
    </row>
    <row r="39" spans="1:6" s="10" customFormat="1" ht="15.75">
      <c r="A39" s="3"/>
      <c r="B39" s="3"/>
      <c r="C39" s="6"/>
      <c r="D39" s="8"/>
      <c r="E39" s="8"/>
      <c r="F39" s="4"/>
    </row>
    <row r="40" spans="1:6" s="10" customFormat="1" ht="15.75">
      <c r="A40" s="3"/>
      <c r="B40" s="3"/>
      <c r="C40" s="6"/>
      <c r="D40" s="1"/>
      <c r="E40" s="1"/>
      <c r="F40" s="2"/>
    </row>
    <row r="41" spans="1:6" s="10" customFormat="1" ht="15.75">
      <c r="A41" s="3"/>
      <c r="B41" s="3"/>
      <c r="C41" s="6"/>
      <c r="D41" s="1"/>
      <c r="E41" s="1"/>
      <c r="F41" s="2"/>
    </row>
    <row r="42" spans="1:6" s="10" customFormat="1" ht="12.75">
      <c r="A42" s="8"/>
      <c r="B42" s="8"/>
      <c r="C42" s="8"/>
      <c r="D42" s="1"/>
      <c r="E42" s="1"/>
      <c r="F42" s="2"/>
    </row>
    <row r="43" spans="1:6" s="11" customFormat="1" ht="12.75">
      <c r="A43" s="1"/>
      <c r="B43" s="1"/>
      <c r="C43" s="1"/>
      <c r="D43" s="1"/>
      <c r="E43" s="1"/>
      <c r="F43" s="2"/>
    </row>
    <row r="44" spans="1:6" s="11" customFormat="1" ht="12.75">
      <c r="A44" s="1"/>
      <c r="B44" s="1"/>
      <c r="C44" s="1"/>
      <c r="D44" s="1"/>
      <c r="E44" s="1"/>
      <c r="F44" s="2"/>
    </row>
    <row r="45" spans="1:6" s="11" customFormat="1" ht="12.75">
      <c r="A45" s="1"/>
      <c r="B45" s="1"/>
      <c r="C45" s="1"/>
      <c r="D45" s="1"/>
      <c r="E45" s="1"/>
      <c r="F45" s="2"/>
    </row>
    <row r="46" spans="1:6" s="11" customFormat="1" ht="12.75">
      <c r="A46" s="1"/>
      <c r="B46" s="1"/>
      <c r="C46" s="1"/>
      <c r="D46" s="1"/>
      <c r="E46" s="1"/>
      <c r="F46" s="2"/>
    </row>
    <row r="47" spans="1:6" s="11" customFormat="1" ht="12.75">
      <c r="A47" s="1"/>
      <c r="B47" s="1"/>
      <c r="C47" s="1"/>
      <c r="D47" s="1"/>
      <c r="E47" s="1"/>
      <c r="F47" s="2"/>
    </row>
    <row r="48" spans="1:6" s="11" customFormat="1" ht="12.75">
      <c r="A48" s="1"/>
      <c r="B48" s="1"/>
      <c r="C48" s="1"/>
      <c r="D48" s="1"/>
      <c r="E48" s="1"/>
      <c r="F48" s="2"/>
    </row>
    <row r="49" spans="1:6" s="11" customFormat="1" ht="12.75">
      <c r="A49" s="1"/>
      <c r="B49" s="1"/>
      <c r="C49" s="1"/>
      <c r="D49" s="1"/>
      <c r="E49" s="1"/>
      <c r="F49" s="2"/>
    </row>
    <row r="50" spans="1:6" s="11" customFormat="1" ht="12.75">
      <c r="A50" s="1"/>
      <c r="B50" s="1"/>
      <c r="C50" s="1"/>
      <c r="D50" s="1"/>
      <c r="E50" s="1"/>
      <c r="F50" s="2"/>
    </row>
    <row r="51" spans="1:6" s="11" customFormat="1" ht="12.75">
      <c r="A51" s="1"/>
      <c r="B51" s="1"/>
      <c r="C51" s="1"/>
      <c r="D51" s="1"/>
      <c r="E51" s="1"/>
      <c r="F51" s="2"/>
    </row>
    <row r="52" spans="1:6" s="11" customFormat="1" ht="12.75">
      <c r="A52" s="1"/>
      <c r="B52" s="1"/>
      <c r="C52" s="1"/>
      <c r="D52" s="1"/>
      <c r="E52" s="1"/>
      <c r="F52" s="2"/>
    </row>
    <row r="53" spans="1:6" s="11" customFormat="1" ht="12.75">
      <c r="A53" s="1"/>
      <c r="B53" s="1"/>
      <c r="C53" s="1"/>
      <c r="D53" s="1"/>
      <c r="E53" s="1"/>
      <c r="F53" s="2"/>
    </row>
    <row r="54" spans="1:6" s="11" customFormat="1" ht="12.75">
      <c r="A54" s="1"/>
      <c r="B54" s="1"/>
      <c r="C54" s="1"/>
      <c r="D54" s="1"/>
      <c r="E54" s="1"/>
      <c r="F54" s="2"/>
    </row>
    <row r="55" spans="1:6" s="11" customFormat="1" ht="12.75">
      <c r="A55" s="1"/>
      <c r="B55" s="1"/>
      <c r="C55" s="1"/>
      <c r="D55" s="1"/>
      <c r="E55" s="1"/>
      <c r="F55" s="2"/>
    </row>
    <row r="56" spans="1:6" s="11" customFormat="1" ht="12.75">
      <c r="A56" s="1"/>
      <c r="B56" s="1"/>
      <c r="C56" s="1"/>
      <c r="D56" s="1"/>
      <c r="E56" s="1"/>
      <c r="F56" s="2"/>
    </row>
    <row r="57" spans="1:6" s="11" customFormat="1" ht="12.75">
      <c r="A57" s="1"/>
      <c r="B57" s="1"/>
      <c r="C57" s="1"/>
      <c r="D57" s="1"/>
      <c r="E57" s="1"/>
      <c r="F57" s="2"/>
    </row>
    <row r="58" spans="1:6" s="11" customFormat="1" ht="12.75">
      <c r="A58" s="1"/>
      <c r="B58" s="1"/>
      <c r="C58" s="1"/>
      <c r="D58" s="1"/>
      <c r="E58" s="1"/>
      <c r="F58" s="2"/>
    </row>
    <row r="59" spans="1:6" s="11" customFormat="1" ht="12.75">
      <c r="A59" s="1"/>
      <c r="B59" s="1"/>
      <c r="C59" s="1"/>
      <c r="D59" s="1"/>
      <c r="E59" s="1"/>
      <c r="F59" s="2"/>
    </row>
    <row r="60" spans="1:6" s="11" customFormat="1" ht="12.75">
      <c r="A60" s="1"/>
      <c r="B60" s="1"/>
      <c r="C60" s="1"/>
      <c r="D60" s="1"/>
      <c r="E60" s="1"/>
      <c r="F60" s="2"/>
    </row>
    <row r="61" spans="1:6" s="11" customFormat="1" ht="12.75">
      <c r="A61" s="1"/>
      <c r="B61" s="1"/>
      <c r="C61" s="1"/>
      <c r="D61" s="1"/>
      <c r="E61" s="1"/>
      <c r="F61" s="2"/>
    </row>
  </sheetData>
  <mergeCells count="14">
    <mergeCell ref="A29:A31"/>
    <mergeCell ref="E29:E31"/>
    <mergeCell ref="B22:C22"/>
    <mergeCell ref="A23:A25"/>
    <mergeCell ref="E23:E25"/>
    <mergeCell ref="E26:E28"/>
    <mergeCell ref="B21:C21"/>
    <mergeCell ref="B20:C20"/>
    <mergeCell ref="B10:C10"/>
    <mergeCell ref="A26:A28"/>
    <mergeCell ref="B3:E3"/>
    <mergeCell ref="A3:A4"/>
    <mergeCell ref="B4:E4"/>
    <mergeCell ref="B19:C19"/>
  </mergeCells>
  <printOptions/>
  <pageMargins left="1" right="0" top="0.25" bottom="0.25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F60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22" sqref="D22"/>
    </sheetView>
  </sheetViews>
  <sheetFormatPr defaultColWidth="9.140625" defaultRowHeight="12.75"/>
  <cols>
    <col min="1" max="1" width="16.28125" style="1" customWidth="1"/>
    <col min="2" max="3" width="12.7109375" style="1" customWidth="1"/>
    <col min="4" max="4" width="13.7109375" style="1" customWidth="1"/>
    <col min="5" max="5" width="28.57421875" style="1" customWidth="1"/>
    <col min="6" max="6" width="10.421875" style="2" customWidth="1"/>
  </cols>
  <sheetData>
    <row r="1" spans="1:6" ht="21" thickBot="1">
      <c r="A1" s="25" t="s">
        <v>14</v>
      </c>
      <c r="B1" s="106"/>
      <c r="C1" s="107"/>
      <c r="D1" s="107"/>
      <c r="E1" s="107"/>
      <c r="F1" s="108"/>
    </row>
    <row r="2" spans="1:6" s="12" customFormat="1" ht="19.5" customHeight="1">
      <c r="A2" s="40" t="s">
        <v>9</v>
      </c>
      <c r="B2" s="105" t="s">
        <v>228</v>
      </c>
      <c r="C2" s="34"/>
      <c r="D2" s="34"/>
      <c r="E2" s="34"/>
      <c r="F2" s="61">
        <v>7535</v>
      </c>
    </row>
    <row r="3" spans="1:6" s="12" customFormat="1" ht="19.5" customHeight="1">
      <c r="A3" s="261" t="s">
        <v>11</v>
      </c>
      <c r="B3" s="263" t="s">
        <v>253</v>
      </c>
      <c r="C3" s="271"/>
      <c r="D3" s="271"/>
      <c r="E3" s="272"/>
      <c r="F3" s="60"/>
    </row>
    <row r="4" spans="1:6" s="12" customFormat="1" ht="20.25" customHeight="1">
      <c r="A4" s="262"/>
      <c r="B4" s="263" t="s">
        <v>227</v>
      </c>
      <c r="C4" s="264"/>
      <c r="D4" s="265"/>
      <c r="E4" s="266"/>
      <c r="F4" s="61"/>
    </row>
    <row r="5" spans="1:6" s="12" customFormat="1" ht="18" customHeight="1">
      <c r="A5" s="32" t="s">
        <v>16</v>
      </c>
      <c r="B5" s="121" t="s">
        <v>226</v>
      </c>
      <c r="C5" s="44"/>
      <c r="D5" s="43"/>
      <c r="E5" s="62"/>
      <c r="F5" s="59"/>
    </row>
    <row r="6" spans="1:6" s="12" customFormat="1" ht="18" customHeight="1">
      <c r="A6" s="32" t="s">
        <v>13</v>
      </c>
      <c r="B6" s="42">
        <v>90</v>
      </c>
      <c r="C6" s="90" t="s">
        <v>37</v>
      </c>
      <c r="D6" s="91">
        <v>90</v>
      </c>
      <c r="E6" s="26"/>
      <c r="F6" s="59"/>
    </row>
    <row r="7" spans="1:6" s="13" customFormat="1" ht="18" customHeight="1">
      <c r="A7" s="33" t="s">
        <v>163</v>
      </c>
      <c r="B7" s="100">
        <v>115600</v>
      </c>
      <c r="C7" s="92"/>
      <c r="D7" s="93"/>
      <c r="E7" s="93"/>
      <c r="F7" s="64"/>
    </row>
    <row r="8" spans="1:6" s="13" customFormat="1" ht="18" customHeight="1">
      <c r="A8" s="32" t="s">
        <v>23</v>
      </c>
      <c r="B8" s="27">
        <v>150000</v>
      </c>
      <c r="C8" s="28"/>
      <c r="D8" s="63" t="s">
        <v>24</v>
      </c>
      <c r="E8" s="27">
        <f>(B8*F8)</f>
        <v>12000</v>
      </c>
      <c r="F8" s="78">
        <v>0.08</v>
      </c>
    </row>
    <row r="9" spans="1:6" ht="9" customHeight="1">
      <c r="A9" s="17"/>
      <c r="B9" s="37"/>
      <c r="C9" s="38"/>
      <c r="D9" s="18"/>
      <c r="E9" s="38"/>
      <c r="F9" s="57"/>
    </row>
    <row r="10" spans="1:6" ht="15.75">
      <c r="A10" s="9"/>
      <c r="B10" s="269" t="s">
        <v>0</v>
      </c>
      <c r="C10" s="270"/>
      <c r="D10" s="53" t="s">
        <v>12</v>
      </c>
      <c r="E10" s="54" t="s">
        <v>1</v>
      </c>
      <c r="F10" s="55" t="s">
        <v>28</v>
      </c>
    </row>
    <row r="11" spans="1:6" ht="28.5" customHeight="1">
      <c r="A11" s="74" t="s">
        <v>114</v>
      </c>
      <c r="B11" s="94"/>
      <c r="C11" s="122" t="s">
        <v>57</v>
      </c>
      <c r="D11" s="123" t="s">
        <v>57</v>
      </c>
      <c r="E11" s="42" t="s">
        <v>229</v>
      </c>
      <c r="F11" s="55"/>
    </row>
    <row r="12" spans="1:6" s="16" customFormat="1" ht="23.25" customHeight="1">
      <c r="A12" s="14" t="s">
        <v>115</v>
      </c>
      <c r="B12" s="15"/>
      <c r="C12" s="15" t="s">
        <v>57</v>
      </c>
      <c r="D12" s="15" t="s">
        <v>57</v>
      </c>
      <c r="E12" s="50"/>
      <c r="F12" s="52"/>
    </row>
    <row r="13" spans="1:6" s="16" customFormat="1" ht="24" customHeight="1">
      <c r="A13" s="14" t="s">
        <v>7</v>
      </c>
      <c r="B13" s="15">
        <v>0</v>
      </c>
      <c r="C13" s="15" t="s">
        <v>57</v>
      </c>
      <c r="D13" s="15">
        <v>7775.65</v>
      </c>
      <c r="E13" s="50"/>
      <c r="F13" s="52"/>
    </row>
    <row r="14" spans="1:6" s="16" customFormat="1" ht="24" customHeight="1">
      <c r="A14" s="14" t="s">
        <v>59</v>
      </c>
      <c r="B14" s="15"/>
      <c r="C14" s="76" t="s">
        <v>57</v>
      </c>
      <c r="D14" s="15" t="s">
        <v>57</v>
      </c>
      <c r="E14" s="50"/>
      <c r="F14" s="52"/>
    </row>
    <row r="15" spans="1:6" s="16" customFormat="1" ht="21" customHeight="1">
      <c r="A15" s="14" t="s">
        <v>36</v>
      </c>
      <c r="B15" s="109">
        <v>0</v>
      </c>
      <c r="C15" s="76" t="s">
        <v>57</v>
      </c>
      <c r="D15" s="15" t="s">
        <v>57</v>
      </c>
      <c r="E15" s="50"/>
      <c r="F15" s="52"/>
    </row>
    <row r="16" spans="1:6" s="16" customFormat="1" ht="20.25" customHeight="1">
      <c r="A16" s="14" t="s">
        <v>35</v>
      </c>
      <c r="B16" s="109">
        <v>0</v>
      </c>
      <c r="C16" s="76" t="s">
        <v>57</v>
      </c>
      <c r="D16" s="15" t="s">
        <v>57</v>
      </c>
      <c r="E16" s="50"/>
      <c r="F16" s="52"/>
    </row>
    <row r="17" spans="1:6" s="16" customFormat="1" ht="20.25" customHeight="1">
      <c r="A17" s="14" t="s">
        <v>43</v>
      </c>
      <c r="B17" s="86"/>
      <c r="C17" s="76" t="s">
        <v>57</v>
      </c>
      <c r="D17" s="15" t="s">
        <v>57</v>
      </c>
      <c r="E17" s="50"/>
      <c r="F17" s="52"/>
    </row>
    <row r="18" spans="1:6" s="16" customFormat="1" ht="20.25" customHeight="1">
      <c r="A18" s="14" t="s">
        <v>111</v>
      </c>
      <c r="B18" s="104"/>
      <c r="C18" s="76" t="s">
        <v>57</v>
      </c>
      <c r="D18" s="15" t="s">
        <v>57</v>
      </c>
      <c r="E18" s="50"/>
      <c r="F18" s="52"/>
    </row>
    <row r="19" spans="1:6" s="16" customFormat="1" ht="21.75" customHeight="1">
      <c r="A19" s="14" t="s">
        <v>3</v>
      </c>
      <c r="B19" s="267" t="s">
        <v>57</v>
      </c>
      <c r="C19" s="268"/>
      <c r="D19" s="15" t="s">
        <v>57</v>
      </c>
      <c r="E19" s="50"/>
      <c r="F19" s="52"/>
    </row>
    <row r="20" spans="1:6" s="16" customFormat="1" ht="21" customHeight="1">
      <c r="A20" s="14" t="s">
        <v>5</v>
      </c>
      <c r="B20" s="267" t="s">
        <v>57</v>
      </c>
      <c r="C20" s="268"/>
      <c r="D20" s="15" t="s">
        <v>57</v>
      </c>
      <c r="E20" s="50"/>
      <c r="F20" s="52"/>
    </row>
    <row r="21" spans="1:6" s="16" customFormat="1" ht="19.5" customHeight="1">
      <c r="A21" s="14" t="s">
        <v>8</v>
      </c>
      <c r="B21" s="267">
        <v>860</v>
      </c>
      <c r="C21" s="268"/>
      <c r="D21" s="15">
        <v>1024.94</v>
      </c>
      <c r="E21" s="50" t="s">
        <v>339</v>
      </c>
      <c r="F21" s="52"/>
    </row>
    <row r="22" spans="1:6" s="16" customFormat="1" ht="17.25" customHeight="1">
      <c r="A22" s="14" t="s">
        <v>15</v>
      </c>
      <c r="B22" s="267">
        <v>75</v>
      </c>
      <c r="C22" s="268"/>
      <c r="D22" s="15">
        <v>75</v>
      </c>
      <c r="E22" s="50" t="s">
        <v>168</v>
      </c>
      <c r="F22" s="52"/>
    </row>
    <row r="23" spans="1:6" s="16" customFormat="1" ht="15" customHeight="1">
      <c r="A23" s="273" t="s">
        <v>17</v>
      </c>
      <c r="B23" s="14" t="s">
        <v>2</v>
      </c>
      <c r="C23" s="15">
        <v>900</v>
      </c>
      <c r="D23" s="15">
        <v>900</v>
      </c>
      <c r="E23" s="276" t="s">
        <v>170</v>
      </c>
      <c r="F23" s="52"/>
    </row>
    <row r="24" spans="1:6" s="16" customFormat="1" ht="15" customHeight="1">
      <c r="A24" s="274"/>
      <c r="B24" s="14" t="s">
        <v>18</v>
      </c>
      <c r="C24" s="15">
        <v>738</v>
      </c>
      <c r="D24" s="15">
        <v>738</v>
      </c>
      <c r="E24" s="277"/>
      <c r="F24" s="52"/>
    </row>
    <row r="25" spans="1:6" s="16" customFormat="1" ht="15" customHeight="1">
      <c r="A25" s="275"/>
      <c r="B25" s="14" t="s">
        <v>19</v>
      </c>
      <c r="C25" s="15" t="s">
        <v>57</v>
      </c>
      <c r="D25" s="15" t="s">
        <v>57</v>
      </c>
      <c r="E25" s="278"/>
      <c r="F25" s="52"/>
    </row>
    <row r="26" spans="1:6" s="16" customFormat="1" ht="15" customHeight="1">
      <c r="A26" s="273" t="s">
        <v>45</v>
      </c>
      <c r="B26" s="14" t="s">
        <v>46</v>
      </c>
      <c r="C26" s="15" t="s">
        <v>57</v>
      </c>
      <c r="D26" s="15" t="s">
        <v>57</v>
      </c>
      <c r="E26" s="280" t="s">
        <v>57</v>
      </c>
      <c r="F26" s="52"/>
    </row>
    <row r="27" spans="1:6" s="16" customFormat="1" ht="15" customHeight="1">
      <c r="A27" s="274"/>
      <c r="B27" s="14" t="s">
        <v>47</v>
      </c>
      <c r="C27" s="15" t="s">
        <v>57</v>
      </c>
      <c r="D27" s="15" t="s">
        <v>57</v>
      </c>
      <c r="E27" s="281"/>
      <c r="F27" s="52"/>
    </row>
    <row r="28" spans="1:6" s="16" customFormat="1" ht="15" customHeight="1">
      <c r="A28" s="275"/>
      <c r="B28" s="14" t="s">
        <v>48</v>
      </c>
      <c r="C28" s="15" t="s">
        <v>57</v>
      </c>
      <c r="D28" s="15" t="s">
        <v>57</v>
      </c>
      <c r="E28" s="259"/>
      <c r="F28" s="52"/>
    </row>
    <row r="29" spans="1:6" s="16" customFormat="1" ht="15" customHeight="1">
      <c r="A29" s="273" t="s">
        <v>75</v>
      </c>
      <c r="B29" s="14" t="s">
        <v>46</v>
      </c>
      <c r="C29" s="15" t="s">
        <v>57</v>
      </c>
      <c r="D29" s="15" t="s">
        <v>57</v>
      </c>
      <c r="E29" s="280"/>
      <c r="F29" s="52"/>
    </row>
    <row r="30" spans="1:6" s="16" customFormat="1" ht="15" customHeight="1">
      <c r="A30" s="274"/>
      <c r="B30" s="14" t="s">
        <v>47</v>
      </c>
      <c r="C30" s="15" t="s">
        <v>57</v>
      </c>
      <c r="D30" s="15" t="s">
        <v>57</v>
      </c>
      <c r="E30" s="281"/>
      <c r="F30" s="52"/>
    </row>
    <row r="31" spans="1:6" s="16" customFormat="1" ht="15" customHeight="1">
      <c r="A31" s="275"/>
      <c r="B31" s="14" t="s">
        <v>48</v>
      </c>
      <c r="C31" s="15" t="s">
        <v>57</v>
      </c>
      <c r="D31" s="15" t="s">
        <v>57</v>
      </c>
      <c r="E31" s="259"/>
      <c r="F31" s="52"/>
    </row>
    <row r="32" spans="1:6" s="16" customFormat="1" ht="35.25" customHeight="1">
      <c r="A32" s="45" t="s">
        <v>6</v>
      </c>
      <c r="B32" s="47"/>
      <c r="C32" s="46">
        <f>SUM(B11:C31)</f>
        <v>2573</v>
      </c>
      <c r="D32" s="67">
        <f>SUM(D12:D30)</f>
        <v>10513.59</v>
      </c>
      <c r="E32" s="66"/>
      <c r="F32" s="51"/>
    </row>
    <row r="33" spans="1:6" s="16" customFormat="1" ht="13.5" customHeight="1">
      <c r="A33" s="68"/>
      <c r="B33" s="69"/>
      <c r="C33" s="70"/>
      <c r="D33" s="70"/>
      <c r="E33" s="71"/>
      <c r="F33" s="72"/>
    </row>
    <row r="34" spans="1:6" s="10" customFormat="1" ht="13.5" customHeight="1">
      <c r="A34" s="3"/>
      <c r="B34" s="3"/>
      <c r="C34" s="7"/>
      <c r="D34" s="6"/>
      <c r="E34" s="6"/>
      <c r="F34" s="4"/>
    </row>
    <row r="35" spans="1:6" s="10" customFormat="1" ht="12.75" customHeight="1">
      <c r="A35" s="3"/>
      <c r="B35" s="3"/>
      <c r="C35" s="6"/>
      <c r="D35" s="6"/>
      <c r="E35" s="6"/>
      <c r="F35" s="4"/>
    </row>
    <row r="36" spans="1:6" s="10" customFormat="1" ht="13.5" customHeight="1">
      <c r="A36" s="3"/>
      <c r="B36" s="3"/>
      <c r="C36" s="6"/>
      <c r="D36" s="6"/>
      <c r="E36" s="6"/>
      <c r="F36" s="4"/>
    </row>
    <row r="37" spans="1:6" s="10" customFormat="1" ht="15.75">
      <c r="A37" s="3"/>
      <c r="B37" s="3"/>
      <c r="C37" s="6"/>
      <c r="D37" s="6"/>
      <c r="E37" s="6"/>
      <c r="F37" s="4"/>
    </row>
    <row r="38" spans="1:6" s="10" customFormat="1" ht="15.75">
      <c r="A38" s="3"/>
      <c r="B38" s="3"/>
      <c r="C38" s="6"/>
      <c r="D38" s="8"/>
      <c r="E38" s="8"/>
      <c r="F38" s="4"/>
    </row>
    <row r="39" spans="1:6" s="10" customFormat="1" ht="15.75">
      <c r="A39" s="3"/>
      <c r="B39" s="3"/>
      <c r="C39" s="6"/>
      <c r="D39" s="1"/>
      <c r="E39" s="1"/>
      <c r="F39" s="2"/>
    </row>
    <row r="40" spans="1:6" s="10" customFormat="1" ht="15.75">
      <c r="A40" s="3"/>
      <c r="B40" s="3"/>
      <c r="C40" s="6"/>
      <c r="D40" s="1"/>
      <c r="E40" s="1"/>
      <c r="F40" s="2"/>
    </row>
    <row r="41" spans="1:6" s="10" customFormat="1" ht="12.75">
      <c r="A41" s="8"/>
      <c r="B41" s="8"/>
      <c r="C41" s="8"/>
      <c r="D41" s="1"/>
      <c r="E41" s="1"/>
      <c r="F41" s="2"/>
    </row>
    <row r="42" spans="1:6" s="11" customFormat="1" ht="12.75">
      <c r="A42" s="1"/>
      <c r="B42" s="1"/>
      <c r="C42" s="1"/>
      <c r="D42" s="1"/>
      <c r="E42" s="1"/>
      <c r="F42" s="2"/>
    </row>
    <row r="43" spans="1:6" s="11" customFormat="1" ht="12.75">
      <c r="A43" s="1"/>
      <c r="B43" s="1"/>
      <c r="C43" s="1"/>
      <c r="D43" s="1"/>
      <c r="E43" s="1"/>
      <c r="F43" s="2"/>
    </row>
    <row r="44" spans="1:6" s="11" customFormat="1" ht="12.75">
      <c r="A44" s="1"/>
      <c r="B44" s="1"/>
      <c r="C44" s="1"/>
      <c r="D44" s="1"/>
      <c r="E44" s="1"/>
      <c r="F44" s="2"/>
    </row>
    <row r="45" spans="1:6" s="11" customFormat="1" ht="12.75">
      <c r="A45" s="1"/>
      <c r="B45" s="1"/>
      <c r="C45" s="1"/>
      <c r="D45" s="1"/>
      <c r="E45" s="1"/>
      <c r="F45" s="2"/>
    </row>
    <row r="46" spans="1:6" s="11" customFormat="1" ht="12.75">
      <c r="A46" s="1"/>
      <c r="B46" s="1"/>
      <c r="C46" s="1"/>
      <c r="D46" s="1"/>
      <c r="E46" s="1"/>
      <c r="F46" s="2"/>
    </row>
    <row r="47" spans="1:6" s="11" customFormat="1" ht="12.75">
      <c r="A47" s="1"/>
      <c r="B47" s="1"/>
      <c r="C47" s="1"/>
      <c r="D47" s="1"/>
      <c r="E47" s="1"/>
      <c r="F47" s="2"/>
    </row>
    <row r="48" spans="1:6" s="11" customFormat="1" ht="12.75">
      <c r="A48" s="1"/>
      <c r="B48" s="1"/>
      <c r="C48" s="1"/>
      <c r="D48" s="1"/>
      <c r="E48" s="1"/>
      <c r="F48" s="2"/>
    </row>
    <row r="49" spans="1:6" s="11" customFormat="1" ht="12.75">
      <c r="A49" s="1"/>
      <c r="B49" s="1"/>
      <c r="C49" s="1"/>
      <c r="D49" s="1"/>
      <c r="E49" s="1"/>
      <c r="F49" s="2"/>
    </row>
    <row r="50" spans="1:6" s="11" customFormat="1" ht="12.75">
      <c r="A50" s="1"/>
      <c r="B50" s="1"/>
      <c r="C50" s="1"/>
      <c r="D50" s="1"/>
      <c r="E50" s="1"/>
      <c r="F50" s="2"/>
    </row>
    <row r="51" spans="1:6" s="11" customFormat="1" ht="12.75">
      <c r="A51" s="1"/>
      <c r="B51" s="1"/>
      <c r="C51" s="1"/>
      <c r="D51" s="1"/>
      <c r="E51" s="1"/>
      <c r="F51" s="2"/>
    </row>
    <row r="52" spans="1:6" s="11" customFormat="1" ht="12.75">
      <c r="A52" s="1"/>
      <c r="B52" s="1"/>
      <c r="C52" s="1"/>
      <c r="D52" s="1"/>
      <c r="E52" s="1"/>
      <c r="F52" s="2"/>
    </row>
    <row r="53" spans="1:6" s="11" customFormat="1" ht="12.75">
      <c r="A53" s="1"/>
      <c r="B53" s="1"/>
      <c r="C53" s="1"/>
      <c r="D53" s="1"/>
      <c r="E53" s="1"/>
      <c r="F53" s="2"/>
    </row>
    <row r="54" spans="1:6" s="11" customFormat="1" ht="12.75">
      <c r="A54" s="1"/>
      <c r="B54" s="1"/>
      <c r="C54" s="1"/>
      <c r="D54" s="1"/>
      <c r="E54" s="1"/>
      <c r="F54" s="2"/>
    </row>
    <row r="55" spans="1:6" s="11" customFormat="1" ht="12.75">
      <c r="A55" s="1"/>
      <c r="B55" s="1"/>
      <c r="C55" s="1"/>
      <c r="D55" s="1"/>
      <c r="E55" s="1"/>
      <c r="F55" s="2"/>
    </row>
    <row r="56" spans="1:6" s="11" customFormat="1" ht="12.75">
      <c r="A56" s="1"/>
      <c r="B56" s="1"/>
      <c r="C56" s="1"/>
      <c r="D56" s="1"/>
      <c r="E56" s="1"/>
      <c r="F56" s="2"/>
    </row>
    <row r="57" spans="1:6" s="11" customFormat="1" ht="12.75">
      <c r="A57" s="1"/>
      <c r="B57" s="1"/>
      <c r="C57" s="1"/>
      <c r="D57" s="1"/>
      <c r="E57" s="1"/>
      <c r="F57" s="2"/>
    </row>
    <row r="58" spans="1:6" s="11" customFormat="1" ht="12.75">
      <c r="A58" s="1"/>
      <c r="B58" s="1"/>
      <c r="C58" s="1"/>
      <c r="D58" s="1"/>
      <c r="E58" s="1"/>
      <c r="F58" s="2"/>
    </row>
    <row r="59" spans="1:6" s="11" customFormat="1" ht="12.75">
      <c r="A59" s="1"/>
      <c r="B59" s="1"/>
      <c r="C59" s="1"/>
      <c r="D59" s="1"/>
      <c r="E59" s="1"/>
      <c r="F59" s="2"/>
    </row>
    <row r="60" spans="1:6" s="11" customFormat="1" ht="12.75">
      <c r="A60" s="1"/>
      <c r="B60" s="1"/>
      <c r="C60" s="1"/>
      <c r="D60" s="1"/>
      <c r="E60" s="1"/>
      <c r="F60" s="2"/>
    </row>
  </sheetData>
  <mergeCells count="14">
    <mergeCell ref="A29:A31"/>
    <mergeCell ref="E29:E31"/>
    <mergeCell ref="B22:C22"/>
    <mergeCell ref="A23:A25"/>
    <mergeCell ref="E23:E25"/>
    <mergeCell ref="E26:E28"/>
    <mergeCell ref="B21:C21"/>
    <mergeCell ref="B20:C20"/>
    <mergeCell ref="B10:C10"/>
    <mergeCell ref="A26:A28"/>
    <mergeCell ref="B3:E3"/>
    <mergeCell ref="A3:A4"/>
    <mergeCell ref="B4:E4"/>
    <mergeCell ref="B19:C19"/>
  </mergeCells>
  <printOptions/>
  <pageMargins left="1" right="0" top="0.25" bottom="0.25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F64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8" sqref="B8"/>
    </sheetView>
  </sheetViews>
  <sheetFormatPr defaultColWidth="9.140625" defaultRowHeight="12.75"/>
  <cols>
    <col min="1" max="1" width="16.28125" style="1" customWidth="1"/>
    <col min="2" max="3" width="12.7109375" style="1" customWidth="1"/>
    <col min="4" max="4" width="13.7109375" style="1" customWidth="1"/>
    <col min="5" max="5" width="28.57421875" style="1" customWidth="1"/>
    <col min="6" max="6" width="10.421875" style="2" customWidth="1"/>
  </cols>
  <sheetData>
    <row r="1" spans="1:6" ht="21" thickBot="1">
      <c r="A1" s="25" t="s">
        <v>14</v>
      </c>
      <c r="B1" s="29"/>
      <c r="C1" s="30"/>
      <c r="D1" s="58"/>
      <c r="E1" s="58"/>
      <c r="F1" s="56"/>
    </row>
    <row r="2" spans="1:6" s="12" customFormat="1" ht="19.5" customHeight="1">
      <c r="A2" s="40" t="s">
        <v>9</v>
      </c>
      <c r="B2" s="41" t="s">
        <v>151</v>
      </c>
      <c r="C2" s="26"/>
      <c r="D2" s="26"/>
      <c r="E2" s="26"/>
      <c r="F2" s="59"/>
    </row>
    <row r="3" spans="1:6" s="12" customFormat="1" ht="19.5" customHeight="1">
      <c r="A3" s="261" t="s">
        <v>11</v>
      </c>
      <c r="B3" s="263" t="s">
        <v>30</v>
      </c>
      <c r="C3" s="271"/>
      <c r="D3" s="271"/>
      <c r="E3" s="272"/>
      <c r="F3" s="60"/>
    </row>
    <row r="4" spans="1:6" s="12" customFormat="1" ht="20.25" customHeight="1">
      <c r="A4" s="262"/>
      <c r="B4" s="263" t="s">
        <v>31</v>
      </c>
      <c r="C4" s="264"/>
      <c r="D4" s="265"/>
      <c r="E4" s="266"/>
      <c r="F4" s="61"/>
    </row>
    <row r="5" spans="1:6" s="12" customFormat="1" ht="18" customHeight="1">
      <c r="A5" s="32" t="s">
        <v>16</v>
      </c>
      <c r="B5" s="43" t="s">
        <v>32</v>
      </c>
      <c r="C5" s="44"/>
      <c r="D5" s="43"/>
      <c r="E5" s="62"/>
      <c r="F5" s="59"/>
    </row>
    <row r="6" spans="1:6" s="12" customFormat="1" ht="18" customHeight="1">
      <c r="A6" s="32" t="s">
        <v>13</v>
      </c>
      <c r="B6" s="95">
        <v>200</v>
      </c>
      <c r="C6" s="110" t="s">
        <v>37</v>
      </c>
      <c r="D6" s="95">
        <v>352</v>
      </c>
      <c r="E6" s="26"/>
      <c r="F6" s="59"/>
    </row>
    <row r="7" spans="1:6" s="13" customFormat="1" ht="18" customHeight="1">
      <c r="A7" s="33" t="s">
        <v>118</v>
      </c>
      <c r="B7" s="100">
        <v>320000</v>
      </c>
      <c r="C7" s="92"/>
      <c r="D7" s="93"/>
      <c r="E7" s="93"/>
      <c r="F7" s="64"/>
    </row>
    <row r="8" spans="1:6" s="13" customFormat="1" ht="18" customHeight="1">
      <c r="A8" s="32" t="s">
        <v>23</v>
      </c>
      <c r="B8" s="27">
        <v>300000</v>
      </c>
      <c r="C8" s="28"/>
      <c r="D8" s="63" t="s">
        <v>24</v>
      </c>
      <c r="E8" s="27">
        <f>(B8*0.1)</f>
        <v>30000</v>
      </c>
      <c r="F8" s="78">
        <v>0.1</v>
      </c>
    </row>
    <row r="9" spans="1:6" ht="9" customHeight="1">
      <c r="A9" s="17"/>
      <c r="B9" s="37"/>
      <c r="C9" s="38"/>
      <c r="D9" s="18"/>
      <c r="E9" s="38"/>
      <c r="F9" s="57"/>
    </row>
    <row r="10" spans="1:6" ht="15.75">
      <c r="A10" s="9"/>
      <c r="B10" s="269" t="s">
        <v>0</v>
      </c>
      <c r="C10" s="270"/>
      <c r="D10" s="53" t="s">
        <v>12</v>
      </c>
      <c r="E10" s="54" t="s">
        <v>1</v>
      </c>
      <c r="F10" s="55" t="s">
        <v>28</v>
      </c>
    </row>
    <row r="11" spans="1:6" s="16" customFormat="1" ht="23.25" customHeight="1">
      <c r="A11" s="14" t="s">
        <v>33</v>
      </c>
      <c r="B11" s="267">
        <v>1000</v>
      </c>
      <c r="C11" s="279"/>
      <c r="D11" s="15">
        <v>1000</v>
      </c>
      <c r="E11" s="50"/>
      <c r="F11" s="52"/>
    </row>
    <row r="12" spans="1:6" s="16" customFormat="1" ht="23.25" customHeight="1">
      <c r="A12" s="14" t="s">
        <v>44</v>
      </c>
      <c r="B12" s="79"/>
      <c r="C12" s="76">
        <v>1000</v>
      </c>
      <c r="D12" s="15">
        <v>1000</v>
      </c>
      <c r="E12" s="50"/>
      <c r="F12" s="52"/>
    </row>
    <row r="13" spans="1:6" s="16" customFormat="1" ht="24" customHeight="1">
      <c r="A13" s="14" t="s">
        <v>7</v>
      </c>
      <c r="B13" s="15" t="s">
        <v>34</v>
      </c>
      <c r="C13" s="15">
        <f>(B6*75)</f>
        <v>15000</v>
      </c>
      <c r="D13" s="15">
        <f>(D6*75)</f>
        <v>26400</v>
      </c>
      <c r="E13" s="50"/>
      <c r="F13" s="52"/>
    </row>
    <row r="14" spans="1:6" s="16" customFormat="1" ht="21" customHeight="1">
      <c r="A14" s="14" t="s">
        <v>36</v>
      </c>
      <c r="B14" s="82">
        <v>0.22</v>
      </c>
      <c r="C14" s="76">
        <f>SUM(C12:C13)*0.22</f>
        <v>3520</v>
      </c>
      <c r="D14" s="76">
        <f>SUM(D12:D13)*0.22</f>
        <v>6028</v>
      </c>
      <c r="E14" s="50"/>
      <c r="F14" s="52"/>
    </row>
    <row r="15" spans="1:6" s="16" customFormat="1" ht="20.25" customHeight="1">
      <c r="A15" s="14" t="s">
        <v>35</v>
      </c>
      <c r="B15" s="83">
        <v>0.08375</v>
      </c>
      <c r="C15" s="76">
        <f>C13*0.08375</f>
        <v>1256.25</v>
      </c>
      <c r="D15" s="76">
        <f>D13*0.08375</f>
        <v>2211</v>
      </c>
      <c r="E15" s="50"/>
      <c r="F15" s="52"/>
    </row>
    <row r="16" spans="1:6" s="16" customFormat="1" ht="20.25" customHeight="1">
      <c r="A16" s="14" t="s">
        <v>43</v>
      </c>
      <c r="B16" s="77"/>
      <c r="C16" s="76">
        <f>3.5*B6</f>
        <v>700</v>
      </c>
      <c r="D16" s="15">
        <f>3.5*D6</f>
        <v>1232</v>
      </c>
      <c r="E16" s="50"/>
      <c r="F16" s="52"/>
    </row>
    <row r="17" spans="1:6" s="16" customFormat="1" ht="21.75" customHeight="1">
      <c r="A17" s="14" t="s">
        <v>3</v>
      </c>
      <c r="B17" s="267">
        <v>1800</v>
      </c>
      <c r="C17" s="268"/>
      <c r="D17" s="15">
        <v>1800</v>
      </c>
      <c r="E17" s="50" t="s">
        <v>113</v>
      </c>
      <c r="F17" s="52"/>
    </row>
    <row r="18" spans="1:6" s="16" customFormat="1" ht="21.75" customHeight="1">
      <c r="A18" s="14" t="s">
        <v>111</v>
      </c>
      <c r="B18" s="79"/>
      <c r="C18" s="85">
        <v>769.46</v>
      </c>
      <c r="D18" s="15">
        <v>769.46</v>
      </c>
      <c r="E18" s="50"/>
      <c r="F18" s="52"/>
    </row>
    <row r="19" spans="1:6" s="16" customFormat="1" ht="21" customHeight="1">
      <c r="A19" s="14" t="s">
        <v>5</v>
      </c>
      <c r="B19" s="267">
        <v>4000</v>
      </c>
      <c r="C19" s="268"/>
      <c r="D19" s="15">
        <v>2821.27</v>
      </c>
      <c r="E19" s="50" t="s">
        <v>112</v>
      </c>
      <c r="F19" s="52"/>
    </row>
    <row r="20" spans="1:6" s="16" customFormat="1" ht="19.5" customHeight="1">
      <c r="A20" s="14" t="s">
        <v>8</v>
      </c>
      <c r="B20" s="267">
        <v>600</v>
      </c>
      <c r="C20" s="268"/>
      <c r="D20" s="15">
        <v>425</v>
      </c>
      <c r="E20" s="50"/>
      <c r="F20" s="52"/>
    </row>
    <row r="21" spans="1:6" s="16" customFormat="1" ht="15" customHeight="1">
      <c r="A21" s="273" t="s">
        <v>17</v>
      </c>
      <c r="B21" s="14" t="s">
        <v>2</v>
      </c>
      <c r="C21" s="15">
        <v>1200</v>
      </c>
      <c r="D21" s="15">
        <v>8558.45</v>
      </c>
      <c r="E21" s="276" t="s">
        <v>104</v>
      </c>
      <c r="F21" s="52"/>
    </row>
    <row r="22" spans="1:6" s="16" customFormat="1" ht="15" customHeight="1">
      <c r="A22" s="274"/>
      <c r="B22" s="14" t="s">
        <v>18</v>
      </c>
      <c r="C22" s="15">
        <v>500</v>
      </c>
      <c r="D22" s="15" t="s">
        <v>105</v>
      </c>
      <c r="E22" s="277"/>
      <c r="F22" s="52"/>
    </row>
    <row r="23" spans="1:6" s="16" customFormat="1" ht="15" customHeight="1">
      <c r="A23" s="275"/>
      <c r="B23" s="14" t="s">
        <v>19</v>
      </c>
      <c r="C23" s="15"/>
      <c r="D23" s="15"/>
      <c r="E23" s="278"/>
      <c r="F23" s="52"/>
    </row>
    <row r="24" spans="1:6" s="16" customFormat="1" ht="15" customHeight="1">
      <c r="A24" s="273" t="s">
        <v>45</v>
      </c>
      <c r="B24" s="14" t="s">
        <v>46</v>
      </c>
      <c r="C24" s="15">
        <v>1000</v>
      </c>
      <c r="D24" s="15">
        <v>1578.4</v>
      </c>
      <c r="E24" s="280" t="s">
        <v>237</v>
      </c>
      <c r="F24" s="52"/>
    </row>
    <row r="25" spans="1:6" s="16" customFormat="1" ht="15" customHeight="1">
      <c r="A25" s="274"/>
      <c r="B25" s="14" t="s">
        <v>47</v>
      </c>
      <c r="C25" s="15">
        <v>120</v>
      </c>
      <c r="D25" s="15">
        <v>120</v>
      </c>
      <c r="E25" s="281"/>
      <c r="F25" s="52"/>
    </row>
    <row r="26" spans="1:6" s="16" customFormat="1" ht="15" customHeight="1">
      <c r="A26" s="275"/>
      <c r="B26" s="14" t="s">
        <v>48</v>
      </c>
      <c r="C26" s="15">
        <v>700</v>
      </c>
      <c r="D26" s="15">
        <v>1231.6</v>
      </c>
      <c r="E26" s="259"/>
      <c r="F26" s="52"/>
    </row>
    <row r="27" spans="1:6" s="16" customFormat="1" ht="17.25" customHeight="1">
      <c r="A27" s="14" t="s">
        <v>15</v>
      </c>
      <c r="B27" s="267">
        <v>350</v>
      </c>
      <c r="C27" s="268"/>
      <c r="D27" s="15">
        <v>120</v>
      </c>
      <c r="E27" s="50" t="s">
        <v>49</v>
      </c>
      <c r="F27" s="52"/>
    </row>
    <row r="28" spans="1:6" s="16" customFormat="1" ht="35.25" customHeight="1">
      <c r="A28" s="45" t="s">
        <v>6</v>
      </c>
      <c r="B28" s="47"/>
      <c r="C28" s="46">
        <f>SUM(B11:C27)</f>
        <v>33516.01375</v>
      </c>
      <c r="D28" s="67">
        <f>SUM(D11:D27)</f>
        <v>55295.17999999999</v>
      </c>
      <c r="E28" s="66"/>
      <c r="F28" s="51"/>
    </row>
    <row r="29" spans="1:6" s="16" customFormat="1" ht="13.5" customHeight="1">
      <c r="A29" s="68"/>
      <c r="B29" s="69"/>
      <c r="C29" s="70"/>
      <c r="D29" s="70"/>
      <c r="E29" s="71"/>
      <c r="F29" s="72"/>
    </row>
    <row r="30" spans="1:6" s="10" customFormat="1" ht="21" customHeight="1">
      <c r="A30" s="73" t="s">
        <v>29</v>
      </c>
      <c r="B30" s="3"/>
      <c r="C30" s="3"/>
      <c r="D30" s="3"/>
      <c r="E30" s="3"/>
      <c r="F30" s="4"/>
    </row>
    <row r="31" spans="1:6" s="10" customFormat="1" ht="30" customHeight="1" thickBot="1">
      <c r="A31" s="21"/>
      <c r="B31" s="22"/>
      <c r="C31" s="23"/>
      <c r="D31" s="65"/>
      <c r="E31" s="6"/>
      <c r="F31" s="4"/>
    </row>
    <row r="32" spans="1:6" s="10" customFormat="1" ht="15.75">
      <c r="A32" s="19" t="s">
        <v>20</v>
      </c>
      <c r="B32" s="3"/>
      <c r="C32" s="5"/>
      <c r="D32" s="24" t="s">
        <v>22</v>
      </c>
      <c r="E32" s="6"/>
      <c r="F32" s="4"/>
    </row>
    <row r="33" spans="1:6" s="10" customFormat="1" ht="30" customHeight="1" thickBot="1">
      <c r="A33" s="21"/>
      <c r="B33" s="22"/>
      <c r="C33" s="23"/>
      <c r="D33" s="23"/>
      <c r="E33" s="6"/>
      <c r="F33" s="4"/>
    </row>
    <row r="34" spans="1:6" s="10" customFormat="1" ht="15.75">
      <c r="A34" s="19" t="s">
        <v>21</v>
      </c>
      <c r="B34" s="3"/>
      <c r="C34" s="5"/>
      <c r="D34" s="24" t="s">
        <v>22</v>
      </c>
      <c r="E34" s="6"/>
      <c r="F34" s="4"/>
    </row>
    <row r="35" spans="1:6" s="10" customFormat="1" ht="30" customHeight="1">
      <c r="A35" s="19"/>
      <c r="B35" s="3"/>
      <c r="C35" s="5"/>
      <c r="D35" s="5"/>
      <c r="E35" s="6"/>
      <c r="F35" s="4"/>
    </row>
    <row r="36" spans="1:6" s="10" customFormat="1" ht="15.75">
      <c r="A36" s="19"/>
      <c r="B36" s="3"/>
      <c r="C36" s="6"/>
      <c r="D36" s="20"/>
      <c r="E36" s="6"/>
      <c r="F36" s="4"/>
    </row>
    <row r="37" spans="1:6" s="10" customFormat="1" ht="19.5" customHeight="1">
      <c r="A37" s="19"/>
      <c r="B37" s="3"/>
      <c r="C37" s="5"/>
      <c r="D37" s="6"/>
      <c r="E37" s="6"/>
      <c r="F37" s="4"/>
    </row>
    <row r="38" spans="1:6" s="10" customFormat="1" ht="13.5" customHeight="1">
      <c r="A38" s="3"/>
      <c r="B38" s="3"/>
      <c r="C38" s="7"/>
      <c r="D38" s="6"/>
      <c r="E38" s="6"/>
      <c r="F38" s="4"/>
    </row>
    <row r="39" spans="1:6" s="10" customFormat="1" ht="12.75" customHeight="1">
      <c r="A39" s="3"/>
      <c r="B39" s="3"/>
      <c r="C39" s="6"/>
      <c r="D39" s="6"/>
      <c r="E39" s="6"/>
      <c r="F39" s="4"/>
    </row>
    <row r="40" spans="1:6" s="10" customFormat="1" ht="13.5" customHeight="1">
      <c r="A40" s="3"/>
      <c r="B40" s="3"/>
      <c r="C40" s="6"/>
      <c r="D40" s="6"/>
      <c r="E40" s="6"/>
      <c r="F40" s="4"/>
    </row>
    <row r="41" spans="1:6" s="10" customFormat="1" ht="15.75">
      <c r="A41" s="3"/>
      <c r="B41" s="3"/>
      <c r="C41" s="6"/>
      <c r="D41" s="6"/>
      <c r="E41" s="6"/>
      <c r="F41" s="4"/>
    </row>
    <row r="42" spans="1:6" s="10" customFormat="1" ht="15.75">
      <c r="A42" s="3"/>
      <c r="B42" s="3"/>
      <c r="C42" s="6"/>
      <c r="D42" s="8"/>
      <c r="E42" s="8"/>
      <c r="F42" s="4"/>
    </row>
    <row r="43" spans="1:6" s="10" customFormat="1" ht="15.75">
      <c r="A43" s="3"/>
      <c r="B43" s="3"/>
      <c r="C43" s="6"/>
      <c r="D43" s="1"/>
      <c r="E43" s="1"/>
      <c r="F43" s="2"/>
    </row>
    <row r="44" spans="1:6" s="10" customFormat="1" ht="15.75">
      <c r="A44" s="3"/>
      <c r="B44" s="3"/>
      <c r="C44" s="6"/>
      <c r="D44" s="1"/>
      <c r="E44" s="1"/>
      <c r="F44" s="2"/>
    </row>
    <row r="45" spans="1:6" s="10" customFormat="1" ht="12.75">
      <c r="A45" s="8"/>
      <c r="B45" s="8"/>
      <c r="C45" s="8"/>
      <c r="D45" s="1"/>
      <c r="E45" s="1"/>
      <c r="F45" s="2"/>
    </row>
    <row r="46" spans="1:6" s="11" customFormat="1" ht="12.75">
      <c r="A46" s="1"/>
      <c r="B46" s="1"/>
      <c r="C46" s="1"/>
      <c r="D46" s="1"/>
      <c r="E46" s="1"/>
      <c r="F46" s="2"/>
    </row>
    <row r="47" spans="1:6" s="11" customFormat="1" ht="12.75">
      <c r="A47" s="1"/>
      <c r="B47" s="1"/>
      <c r="C47" s="1"/>
      <c r="D47" s="1"/>
      <c r="E47" s="1"/>
      <c r="F47" s="2"/>
    </row>
    <row r="48" spans="1:6" s="11" customFormat="1" ht="12.75">
      <c r="A48" s="1"/>
      <c r="B48" s="1"/>
      <c r="C48" s="1"/>
      <c r="D48" s="1"/>
      <c r="E48" s="1"/>
      <c r="F48" s="2"/>
    </row>
    <row r="49" spans="1:6" s="11" customFormat="1" ht="12.75">
      <c r="A49" s="1"/>
      <c r="B49" s="1"/>
      <c r="C49" s="1"/>
      <c r="D49" s="1"/>
      <c r="E49" s="1"/>
      <c r="F49" s="2"/>
    </row>
    <row r="50" spans="1:6" s="11" customFormat="1" ht="12.75">
      <c r="A50" s="1"/>
      <c r="B50" s="1"/>
      <c r="C50" s="1"/>
      <c r="D50" s="1"/>
      <c r="E50" s="1"/>
      <c r="F50" s="2"/>
    </row>
    <row r="51" spans="1:6" s="11" customFormat="1" ht="12.75">
      <c r="A51" s="1"/>
      <c r="B51" s="1"/>
      <c r="C51" s="1"/>
      <c r="D51" s="1"/>
      <c r="E51" s="1"/>
      <c r="F51" s="2"/>
    </row>
    <row r="52" spans="1:6" s="11" customFormat="1" ht="12.75">
      <c r="A52" s="1"/>
      <c r="B52" s="1"/>
      <c r="C52" s="1"/>
      <c r="D52" s="1"/>
      <c r="E52" s="1"/>
      <c r="F52" s="2"/>
    </row>
    <row r="53" spans="1:6" s="11" customFormat="1" ht="12.75">
      <c r="A53" s="1"/>
      <c r="B53" s="1"/>
      <c r="C53" s="1"/>
      <c r="D53" s="1"/>
      <c r="E53" s="1"/>
      <c r="F53" s="2"/>
    </row>
    <row r="54" spans="1:6" s="11" customFormat="1" ht="12.75">
      <c r="A54" s="1"/>
      <c r="B54" s="1"/>
      <c r="C54" s="1"/>
      <c r="D54" s="1"/>
      <c r="E54" s="1"/>
      <c r="F54" s="2"/>
    </row>
    <row r="55" spans="1:6" s="11" customFormat="1" ht="12.75">
      <c r="A55" s="1"/>
      <c r="B55" s="1"/>
      <c r="C55" s="1"/>
      <c r="D55" s="1"/>
      <c r="E55" s="1"/>
      <c r="F55" s="2"/>
    </row>
    <row r="56" spans="1:6" s="11" customFormat="1" ht="12.75">
      <c r="A56" s="1"/>
      <c r="B56" s="1"/>
      <c r="C56" s="1"/>
      <c r="D56" s="1"/>
      <c r="E56" s="1"/>
      <c r="F56" s="2"/>
    </row>
    <row r="57" spans="1:6" s="11" customFormat="1" ht="12.75">
      <c r="A57" s="1"/>
      <c r="B57" s="1"/>
      <c r="C57" s="1"/>
      <c r="D57" s="1"/>
      <c r="E57" s="1"/>
      <c r="F57" s="2"/>
    </row>
    <row r="58" spans="1:6" s="11" customFormat="1" ht="12.75">
      <c r="A58" s="1"/>
      <c r="B58" s="1"/>
      <c r="C58" s="1"/>
      <c r="D58" s="1"/>
      <c r="E58" s="1"/>
      <c r="F58" s="2"/>
    </row>
    <row r="59" spans="1:6" s="11" customFormat="1" ht="12.75">
      <c r="A59" s="1"/>
      <c r="B59" s="1"/>
      <c r="C59" s="1"/>
      <c r="D59" s="1"/>
      <c r="E59" s="1"/>
      <c r="F59" s="2"/>
    </row>
    <row r="60" spans="1:6" s="11" customFormat="1" ht="12.75">
      <c r="A60" s="1"/>
      <c r="B60" s="1"/>
      <c r="C60" s="1"/>
      <c r="D60" s="1"/>
      <c r="E60" s="1"/>
      <c r="F60" s="2"/>
    </row>
    <row r="61" spans="1:6" s="11" customFormat="1" ht="12.75">
      <c r="A61" s="1"/>
      <c r="B61" s="1"/>
      <c r="C61" s="1"/>
      <c r="D61" s="1"/>
      <c r="E61" s="1"/>
      <c r="F61" s="2"/>
    </row>
    <row r="62" spans="1:6" s="11" customFormat="1" ht="12.75">
      <c r="A62" s="1"/>
      <c r="B62" s="1"/>
      <c r="C62" s="1"/>
      <c r="D62" s="1"/>
      <c r="E62" s="1"/>
      <c r="F62" s="2"/>
    </row>
    <row r="63" spans="1:6" s="11" customFormat="1" ht="12.75">
      <c r="A63" s="1"/>
      <c r="B63" s="1"/>
      <c r="C63" s="1"/>
      <c r="D63" s="1"/>
      <c r="E63" s="1"/>
      <c r="F63" s="2"/>
    </row>
    <row r="64" spans="1:6" s="11" customFormat="1" ht="12.75">
      <c r="A64" s="1"/>
      <c r="B64" s="1"/>
      <c r="C64" s="1"/>
      <c r="D64" s="1"/>
      <c r="E64" s="1"/>
      <c r="F64" s="2"/>
    </row>
  </sheetData>
  <mergeCells count="13">
    <mergeCell ref="B3:E3"/>
    <mergeCell ref="A3:A4"/>
    <mergeCell ref="B4:E4"/>
    <mergeCell ref="B17:C17"/>
    <mergeCell ref="B27:C27"/>
    <mergeCell ref="A21:A23"/>
    <mergeCell ref="E21:E23"/>
    <mergeCell ref="B20:C20"/>
    <mergeCell ref="E24:E26"/>
    <mergeCell ref="B19:C19"/>
    <mergeCell ref="B10:C10"/>
    <mergeCell ref="B11:C11"/>
    <mergeCell ref="A24:A26"/>
  </mergeCells>
  <printOptions/>
  <pageMargins left="1" right="0" top="0.25" bottom="0.25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F58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8" sqref="B8"/>
    </sheetView>
  </sheetViews>
  <sheetFormatPr defaultColWidth="9.140625" defaultRowHeight="12.75"/>
  <cols>
    <col min="1" max="1" width="16.28125" style="1" customWidth="1"/>
    <col min="2" max="3" width="12.7109375" style="1" customWidth="1"/>
    <col min="4" max="4" width="13.7109375" style="1" customWidth="1"/>
    <col min="5" max="5" width="28.57421875" style="1" customWidth="1"/>
    <col min="6" max="6" width="10.421875" style="2" customWidth="1"/>
  </cols>
  <sheetData>
    <row r="1" spans="1:6" ht="21" thickBot="1">
      <c r="A1" s="25" t="s">
        <v>14</v>
      </c>
      <c r="B1" s="29"/>
      <c r="C1" s="30"/>
      <c r="D1" s="58"/>
      <c r="E1" s="58"/>
      <c r="F1" s="56"/>
    </row>
    <row r="2" spans="1:6" s="12" customFormat="1" ht="19.5" customHeight="1">
      <c r="A2" s="40" t="s">
        <v>9</v>
      </c>
      <c r="B2" s="41" t="s">
        <v>98</v>
      </c>
      <c r="C2" s="26"/>
      <c r="D2" s="26"/>
      <c r="E2" s="26"/>
      <c r="F2" s="89">
        <v>7518</v>
      </c>
    </row>
    <row r="3" spans="1:6" s="12" customFormat="1" ht="19.5" customHeight="1">
      <c r="A3" s="261" t="s">
        <v>11</v>
      </c>
      <c r="B3" s="263" t="s">
        <v>99</v>
      </c>
      <c r="C3" s="271"/>
      <c r="D3" s="271"/>
      <c r="E3" s="272"/>
      <c r="F3" s="60"/>
    </row>
    <row r="4" spans="1:6" s="12" customFormat="1" ht="20.25" customHeight="1">
      <c r="A4" s="262"/>
      <c r="B4" s="263" t="s">
        <v>51</v>
      </c>
      <c r="C4" s="264"/>
      <c r="D4" s="265"/>
      <c r="E4" s="266"/>
      <c r="F4" s="61"/>
    </row>
    <row r="5" spans="1:6" s="12" customFormat="1" ht="18" customHeight="1">
      <c r="A5" s="32" t="s">
        <v>16</v>
      </c>
      <c r="B5" s="43" t="s">
        <v>32</v>
      </c>
      <c r="C5" s="44"/>
      <c r="D5" s="43"/>
      <c r="E5" s="62"/>
      <c r="F5" s="59"/>
    </row>
    <row r="6" spans="1:6" s="12" customFormat="1" ht="18" customHeight="1">
      <c r="A6" s="32" t="s">
        <v>13</v>
      </c>
      <c r="B6" s="42">
        <v>50</v>
      </c>
      <c r="C6" s="90" t="s">
        <v>37</v>
      </c>
      <c r="D6" s="91">
        <v>70</v>
      </c>
      <c r="E6" s="26"/>
      <c r="F6" s="59"/>
    </row>
    <row r="7" spans="1:6" s="13" customFormat="1" ht="18" customHeight="1">
      <c r="A7" s="33" t="s">
        <v>118</v>
      </c>
      <c r="B7" s="100">
        <v>82300</v>
      </c>
      <c r="C7" s="92"/>
      <c r="D7" s="93"/>
      <c r="E7" s="93"/>
      <c r="F7" s="64"/>
    </row>
    <row r="8" spans="1:6" s="13" customFormat="1" ht="18" customHeight="1">
      <c r="A8" s="32" t="s">
        <v>23</v>
      </c>
      <c r="B8" s="27">
        <v>75000</v>
      </c>
      <c r="C8" s="28"/>
      <c r="D8" s="63" t="s">
        <v>24</v>
      </c>
      <c r="E8" s="27">
        <f>(B8*0.06)</f>
        <v>4500</v>
      </c>
      <c r="F8" s="78">
        <v>0.06</v>
      </c>
    </row>
    <row r="9" spans="1:6" ht="9" customHeight="1">
      <c r="A9" s="17"/>
      <c r="B9" s="37"/>
      <c r="C9" s="38"/>
      <c r="D9" s="18"/>
      <c r="E9" s="38"/>
      <c r="F9" s="57"/>
    </row>
    <row r="10" spans="1:6" ht="15.75">
      <c r="A10" s="9"/>
      <c r="B10" s="269" t="s">
        <v>0</v>
      </c>
      <c r="C10" s="270"/>
      <c r="D10" s="53" t="s">
        <v>12</v>
      </c>
      <c r="E10" s="54" t="s">
        <v>1</v>
      </c>
      <c r="F10" s="55" t="s">
        <v>28</v>
      </c>
    </row>
    <row r="11" spans="1:6" s="16" customFormat="1" ht="23.25" customHeight="1">
      <c r="A11" s="14" t="s">
        <v>33</v>
      </c>
      <c r="B11" s="267" t="s">
        <v>57</v>
      </c>
      <c r="C11" s="279"/>
      <c r="D11" s="15" t="s">
        <v>57</v>
      </c>
      <c r="E11" s="50"/>
      <c r="F11" s="52"/>
    </row>
    <row r="12" spans="1:6" s="16" customFormat="1" ht="23.25" customHeight="1">
      <c r="A12" s="14" t="s">
        <v>7</v>
      </c>
      <c r="B12" s="15" t="s">
        <v>100</v>
      </c>
      <c r="C12" s="15">
        <f>B6*25</f>
        <v>1250</v>
      </c>
      <c r="D12" s="15">
        <f>D6*25</f>
        <v>1750</v>
      </c>
      <c r="E12" s="50"/>
      <c r="F12" s="52"/>
    </row>
    <row r="13" spans="1:6" s="16" customFormat="1" ht="21" customHeight="1">
      <c r="A13" s="14" t="s">
        <v>36</v>
      </c>
      <c r="B13" s="82">
        <v>0.2</v>
      </c>
      <c r="C13" s="76">
        <f>C12*B13</f>
        <v>250</v>
      </c>
      <c r="D13" s="76">
        <f>D12*B13</f>
        <v>350</v>
      </c>
      <c r="E13" s="50"/>
      <c r="F13" s="52"/>
    </row>
    <row r="14" spans="1:6" s="16" customFormat="1" ht="20.25" customHeight="1">
      <c r="A14" s="14" t="s">
        <v>35</v>
      </c>
      <c r="B14" s="97">
        <v>0.1025</v>
      </c>
      <c r="C14" s="15">
        <f>SUM(C12:C13)*B14</f>
        <v>153.75</v>
      </c>
      <c r="D14" s="15">
        <f>D12*B14</f>
        <v>179.375</v>
      </c>
      <c r="E14" s="50"/>
      <c r="F14" s="52"/>
    </row>
    <row r="15" spans="1:6" s="16" customFormat="1" ht="21.75" customHeight="1">
      <c r="A15" s="14" t="s">
        <v>3</v>
      </c>
      <c r="B15" s="267">
        <v>100</v>
      </c>
      <c r="C15" s="268"/>
      <c r="D15" s="15">
        <v>100</v>
      </c>
      <c r="E15" s="50"/>
      <c r="F15" s="52"/>
    </row>
    <row r="16" spans="1:6" s="16" customFormat="1" ht="21" customHeight="1">
      <c r="A16" s="14" t="s">
        <v>5</v>
      </c>
      <c r="B16" s="267">
        <v>25</v>
      </c>
      <c r="C16" s="268"/>
      <c r="D16" s="15">
        <v>25</v>
      </c>
      <c r="E16" s="50" t="s">
        <v>62</v>
      </c>
      <c r="F16" s="52"/>
    </row>
    <row r="17" spans="1:6" s="16" customFormat="1" ht="19.5" customHeight="1">
      <c r="A17" s="14" t="s">
        <v>8</v>
      </c>
      <c r="B17" s="267" t="s">
        <v>57</v>
      </c>
      <c r="C17" s="268"/>
      <c r="D17" s="15" t="s">
        <v>57</v>
      </c>
      <c r="E17" s="50"/>
      <c r="F17" s="52"/>
    </row>
    <row r="18" spans="1:6" s="16" customFormat="1" ht="15" customHeight="1">
      <c r="A18" s="273" t="s">
        <v>17</v>
      </c>
      <c r="B18" s="14" t="s">
        <v>2</v>
      </c>
      <c r="C18" s="15">
        <v>300</v>
      </c>
      <c r="D18" s="15">
        <v>300</v>
      </c>
      <c r="E18" s="276" t="s">
        <v>101</v>
      </c>
      <c r="F18" s="52"/>
    </row>
    <row r="19" spans="1:6" s="16" customFormat="1" ht="15" customHeight="1">
      <c r="A19" s="274"/>
      <c r="B19" s="14" t="s">
        <v>18</v>
      </c>
      <c r="C19" s="15">
        <v>410</v>
      </c>
      <c r="D19" s="15">
        <v>410</v>
      </c>
      <c r="E19" s="277"/>
      <c r="F19" s="52"/>
    </row>
    <row r="20" spans="1:6" s="16" customFormat="1" ht="15" customHeight="1">
      <c r="A20" s="275"/>
      <c r="B20" s="14" t="s">
        <v>19</v>
      </c>
      <c r="C20" s="15"/>
      <c r="D20" s="15"/>
      <c r="E20" s="278"/>
      <c r="F20" s="52"/>
    </row>
    <row r="21" spans="1:6" s="16" customFormat="1" ht="15" customHeight="1">
      <c r="A21" s="273" t="s">
        <v>120</v>
      </c>
      <c r="B21" s="14" t="s">
        <v>46</v>
      </c>
      <c r="C21" s="15">
        <v>1150</v>
      </c>
      <c r="D21" s="15">
        <v>867.4</v>
      </c>
      <c r="E21" s="280" t="s">
        <v>155</v>
      </c>
      <c r="F21" s="52"/>
    </row>
    <row r="22" spans="1:6" s="16" customFormat="1" ht="15" customHeight="1">
      <c r="A22" s="274"/>
      <c r="B22" s="14" t="s">
        <v>47</v>
      </c>
      <c r="C22" s="15">
        <v>0</v>
      </c>
      <c r="D22" s="15"/>
      <c r="E22" s="281"/>
      <c r="F22" s="52"/>
    </row>
    <row r="23" spans="1:6" s="16" customFormat="1" ht="15" customHeight="1">
      <c r="A23" s="275"/>
      <c r="B23" s="14" t="s">
        <v>48</v>
      </c>
      <c r="C23" s="15">
        <v>580</v>
      </c>
      <c r="D23" s="15">
        <v>580</v>
      </c>
      <c r="E23" s="259"/>
      <c r="F23" s="52"/>
    </row>
    <row r="24" spans="1:6" s="16" customFormat="1" ht="15" customHeight="1">
      <c r="A24" s="273" t="s">
        <v>45</v>
      </c>
      <c r="B24" s="14" t="s">
        <v>46</v>
      </c>
      <c r="C24" s="15">
        <v>0</v>
      </c>
      <c r="D24" s="15">
        <v>0</v>
      </c>
      <c r="E24" s="280" t="s">
        <v>102</v>
      </c>
      <c r="F24" s="52"/>
    </row>
    <row r="25" spans="1:6" s="16" customFormat="1" ht="15" customHeight="1">
      <c r="A25" s="274"/>
      <c r="B25" s="14" t="s">
        <v>47</v>
      </c>
      <c r="C25" s="15">
        <v>0</v>
      </c>
      <c r="D25" s="15">
        <v>0</v>
      </c>
      <c r="E25" s="281"/>
      <c r="F25" s="52"/>
    </row>
    <row r="26" spans="1:6" s="16" customFormat="1" ht="15" customHeight="1">
      <c r="A26" s="275"/>
      <c r="B26" s="14" t="s">
        <v>48</v>
      </c>
      <c r="C26" s="15">
        <v>0</v>
      </c>
      <c r="D26" s="15">
        <v>0</v>
      </c>
      <c r="E26" s="259"/>
      <c r="F26" s="52"/>
    </row>
    <row r="27" spans="1:6" s="16" customFormat="1" ht="17.25" customHeight="1">
      <c r="A27" s="14" t="s">
        <v>15</v>
      </c>
      <c r="B27" s="267">
        <v>80</v>
      </c>
      <c r="C27" s="268"/>
      <c r="D27" s="15">
        <v>80</v>
      </c>
      <c r="E27" s="50" t="s">
        <v>49</v>
      </c>
      <c r="F27" s="52"/>
    </row>
    <row r="28" spans="1:6" s="16" customFormat="1" ht="35.25" customHeight="1">
      <c r="A28" s="45" t="s">
        <v>6</v>
      </c>
      <c r="B28" s="47"/>
      <c r="C28" s="46">
        <f>SUM(B11:C27)</f>
        <v>4299.0525</v>
      </c>
      <c r="D28" s="67">
        <f>SUM(D11:D27)</f>
        <v>4641.775</v>
      </c>
      <c r="E28" s="66"/>
      <c r="F28" s="51"/>
    </row>
    <row r="29" spans="1:6" s="16" customFormat="1" ht="13.5" customHeight="1">
      <c r="A29" s="68"/>
      <c r="B29" s="69"/>
      <c r="C29" s="70"/>
      <c r="D29" s="70"/>
      <c r="E29" s="71"/>
      <c r="F29" s="72"/>
    </row>
    <row r="30" spans="1:6" s="10" customFormat="1" ht="15.75">
      <c r="A30" s="19"/>
      <c r="B30" s="3"/>
      <c r="C30" s="6"/>
      <c r="D30" s="20"/>
      <c r="E30" s="6"/>
      <c r="F30" s="4"/>
    </row>
    <row r="31" spans="1:6" s="10" customFormat="1" ht="19.5" customHeight="1">
      <c r="A31" s="19"/>
      <c r="B31" s="3"/>
      <c r="C31" s="5"/>
      <c r="D31" s="6"/>
      <c r="E31" s="6"/>
      <c r="F31" s="4"/>
    </row>
    <row r="32" spans="1:6" s="10" customFormat="1" ht="13.5" customHeight="1">
      <c r="A32" s="3"/>
      <c r="B32" s="3"/>
      <c r="C32" s="7"/>
      <c r="D32" s="6"/>
      <c r="E32" s="6"/>
      <c r="F32" s="4"/>
    </row>
    <row r="33" spans="1:6" s="10" customFormat="1" ht="12.75" customHeight="1">
      <c r="A33" s="3"/>
      <c r="B33" s="3"/>
      <c r="C33" s="6"/>
      <c r="D33" s="6"/>
      <c r="E33" s="6"/>
      <c r="F33" s="4"/>
    </row>
    <row r="34" spans="1:6" s="10" customFormat="1" ht="13.5" customHeight="1">
      <c r="A34" s="3"/>
      <c r="B34" s="3"/>
      <c r="C34" s="6"/>
      <c r="D34" s="6"/>
      <c r="E34" s="6"/>
      <c r="F34" s="4"/>
    </row>
    <row r="35" spans="1:6" s="10" customFormat="1" ht="15.75">
      <c r="A35" s="3"/>
      <c r="B35" s="3"/>
      <c r="C35" s="6"/>
      <c r="D35" s="6"/>
      <c r="E35" s="6"/>
      <c r="F35" s="4"/>
    </row>
    <row r="36" spans="1:6" s="10" customFormat="1" ht="15.75">
      <c r="A36" s="3"/>
      <c r="B36" s="3"/>
      <c r="C36" s="6"/>
      <c r="D36" s="8"/>
      <c r="E36" s="8"/>
      <c r="F36" s="4"/>
    </row>
    <row r="37" spans="1:6" s="10" customFormat="1" ht="15.75">
      <c r="A37" s="3"/>
      <c r="B37" s="3"/>
      <c r="C37" s="6"/>
      <c r="D37" s="1"/>
      <c r="E37" s="1"/>
      <c r="F37" s="2"/>
    </row>
    <row r="38" spans="1:6" s="10" customFormat="1" ht="15.75">
      <c r="A38" s="3"/>
      <c r="B38" s="3"/>
      <c r="C38" s="6"/>
      <c r="D38" s="1"/>
      <c r="E38" s="1"/>
      <c r="F38" s="2"/>
    </row>
    <row r="39" spans="1:6" s="10" customFormat="1" ht="12.75">
      <c r="A39" s="8"/>
      <c r="B39" s="8"/>
      <c r="C39" s="8"/>
      <c r="D39" s="1"/>
      <c r="E39" s="1"/>
      <c r="F39" s="2"/>
    </row>
    <row r="40" spans="1:6" s="11" customFormat="1" ht="12.75">
      <c r="A40" s="1"/>
      <c r="B40" s="1"/>
      <c r="C40" s="1"/>
      <c r="D40" s="1"/>
      <c r="E40" s="1"/>
      <c r="F40" s="2"/>
    </row>
    <row r="41" spans="1:6" s="11" customFormat="1" ht="12.75">
      <c r="A41" s="1"/>
      <c r="B41" s="1"/>
      <c r="C41" s="1"/>
      <c r="D41" s="1"/>
      <c r="E41" s="1"/>
      <c r="F41" s="2"/>
    </row>
    <row r="42" spans="1:6" s="11" customFormat="1" ht="12.75">
      <c r="A42" s="1"/>
      <c r="B42" s="1"/>
      <c r="C42" s="1"/>
      <c r="D42" s="1"/>
      <c r="E42" s="1"/>
      <c r="F42" s="2"/>
    </row>
    <row r="43" spans="1:6" s="11" customFormat="1" ht="12.75">
      <c r="A43" s="1"/>
      <c r="B43" s="1"/>
      <c r="C43" s="1"/>
      <c r="D43" s="1"/>
      <c r="E43" s="1"/>
      <c r="F43" s="2"/>
    </row>
    <row r="44" spans="1:6" s="11" customFormat="1" ht="12.75">
      <c r="A44" s="1"/>
      <c r="B44" s="1"/>
      <c r="C44" s="1"/>
      <c r="D44" s="1"/>
      <c r="E44" s="1"/>
      <c r="F44" s="2"/>
    </row>
    <row r="45" spans="1:6" s="11" customFormat="1" ht="12.75">
      <c r="A45" s="1"/>
      <c r="B45" s="1"/>
      <c r="C45" s="1"/>
      <c r="D45" s="1"/>
      <c r="E45" s="1"/>
      <c r="F45" s="2"/>
    </row>
    <row r="46" spans="1:6" s="11" customFormat="1" ht="12.75">
      <c r="A46" s="1"/>
      <c r="B46" s="1"/>
      <c r="C46" s="1"/>
      <c r="D46" s="1"/>
      <c r="E46" s="1"/>
      <c r="F46" s="2"/>
    </row>
    <row r="47" spans="1:6" s="11" customFormat="1" ht="12.75">
      <c r="A47" s="1"/>
      <c r="B47" s="1"/>
      <c r="C47" s="1"/>
      <c r="D47" s="1"/>
      <c r="E47" s="1"/>
      <c r="F47" s="2"/>
    </row>
    <row r="48" spans="1:6" s="11" customFormat="1" ht="12.75">
      <c r="A48" s="1"/>
      <c r="B48" s="1"/>
      <c r="C48" s="1"/>
      <c r="D48" s="1"/>
      <c r="E48" s="1"/>
      <c r="F48" s="2"/>
    </row>
    <row r="49" spans="1:6" s="11" customFormat="1" ht="12.75">
      <c r="A49" s="1"/>
      <c r="B49" s="1"/>
      <c r="C49" s="1"/>
      <c r="D49" s="1"/>
      <c r="E49" s="1"/>
      <c r="F49" s="2"/>
    </row>
    <row r="50" spans="1:6" s="11" customFormat="1" ht="12.75">
      <c r="A50" s="1"/>
      <c r="B50" s="1"/>
      <c r="C50" s="1"/>
      <c r="D50" s="1"/>
      <c r="E50" s="1"/>
      <c r="F50" s="2"/>
    </row>
    <row r="51" spans="1:6" s="11" customFormat="1" ht="12.75">
      <c r="A51" s="1"/>
      <c r="B51" s="1"/>
      <c r="C51" s="1"/>
      <c r="D51" s="1"/>
      <c r="E51" s="1"/>
      <c r="F51" s="2"/>
    </row>
    <row r="52" spans="1:6" s="11" customFormat="1" ht="12.75">
      <c r="A52" s="1"/>
      <c r="B52" s="1"/>
      <c r="C52" s="1"/>
      <c r="D52" s="1"/>
      <c r="E52" s="1"/>
      <c r="F52" s="2"/>
    </row>
    <row r="53" spans="1:6" s="11" customFormat="1" ht="12.75">
      <c r="A53" s="1"/>
      <c r="B53" s="1"/>
      <c r="C53" s="1"/>
      <c r="D53" s="1"/>
      <c r="E53" s="1"/>
      <c r="F53" s="2"/>
    </row>
    <row r="54" spans="1:6" s="11" customFormat="1" ht="12.75">
      <c r="A54" s="1"/>
      <c r="B54" s="1"/>
      <c r="C54" s="1"/>
      <c r="D54" s="1"/>
      <c r="E54" s="1"/>
      <c r="F54" s="2"/>
    </row>
    <row r="55" spans="1:6" s="11" customFormat="1" ht="12.75">
      <c r="A55" s="1"/>
      <c r="B55" s="1"/>
      <c r="C55" s="1"/>
      <c r="D55" s="1"/>
      <c r="E55" s="1"/>
      <c r="F55" s="2"/>
    </row>
    <row r="56" spans="1:6" s="11" customFormat="1" ht="12.75">
      <c r="A56" s="1"/>
      <c r="B56" s="1"/>
      <c r="C56" s="1"/>
      <c r="D56" s="1"/>
      <c r="E56" s="1"/>
      <c r="F56" s="2"/>
    </row>
    <row r="57" spans="1:6" s="11" customFormat="1" ht="12.75">
      <c r="A57" s="1"/>
      <c r="B57" s="1"/>
      <c r="C57" s="1"/>
      <c r="D57" s="1"/>
      <c r="E57" s="1"/>
      <c r="F57" s="2"/>
    </row>
    <row r="58" spans="1:6" s="11" customFormat="1" ht="12.75">
      <c r="A58" s="1"/>
      <c r="B58" s="1"/>
      <c r="C58" s="1"/>
      <c r="D58" s="1"/>
      <c r="E58" s="1"/>
      <c r="F58" s="2"/>
    </row>
  </sheetData>
  <mergeCells count="15">
    <mergeCell ref="E21:E23"/>
    <mergeCell ref="B27:C27"/>
    <mergeCell ref="A18:A20"/>
    <mergeCell ref="E18:E20"/>
    <mergeCell ref="A24:A26"/>
    <mergeCell ref="E24:E26"/>
    <mergeCell ref="A21:A23"/>
    <mergeCell ref="B17:C17"/>
    <mergeCell ref="B16:C16"/>
    <mergeCell ref="B10:C10"/>
    <mergeCell ref="B11:C11"/>
    <mergeCell ref="B3:E3"/>
    <mergeCell ref="A3:A4"/>
    <mergeCell ref="B4:E4"/>
    <mergeCell ref="B15:C15"/>
  </mergeCells>
  <printOptions/>
  <pageMargins left="1" right="0" top="0.25" bottom="0.25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F58"/>
  <sheetViews>
    <sheetView workbookViewId="0" topLeftCell="A1">
      <pane xSplit="1" ySplit="10" topLeftCell="B2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29" sqref="D29"/>
    </sheetView>
  </sheetViews>
  <sheetFormatPr defaultColWidth="9.140625" defaultRowHeight="12.75"/>
  <cols>
    <col min="1" max="1" width="16.28125" style="1" customWidth="1"/>
    <col min="2" max="3" width="12.7109375" style="1" customWidth="1"/>
    <col min="4" max="4" width="13.7109375" style="1" customWidth="1"/>
    <col min="5" max="5" width="28.57421875" style="1" customWidth="1"/>
    <col min="6" max="6" width="10.421875" style="2" customWidth="1"/>
  </cols>
  <sheetData>
    <row r="1" spans="1:6" ht="21" thickBot="1">
      <c r="A1" s="25" t="s">
        <v>14</v>
      </c>
      <c r="B1" s="29"/>
      <c r="C1" s="30"/>
      <c r="D1" s="58"/>
      <c r="E1" s="58"/>
      <c r="F1" s="56"/>
    </row>
    <row r="2" spans="1:6" s="12" customFormat="1" ht="19.5" customHeight="1">
      <c r="A2" s="40" t="s">
        <v>9</v>
      </c>
      <c r="B2" s="41" t="s">
        <v>233</v>
      </c>
      <c r="C2" s="26"/>
      <c r="D2" s="26"/>
      <c r="E2" s="26"/>
      <c r="F2" s="136">
        <v>7531</v>
      </c>
    </row>
    <row r="3" spans="1:6" s="12" customFormat="1" ht="19.5" customHeight="1">
      <c r="A3" s="261" t="s">
        <v>11</v>
      </c>
      <c r="B3" s="263" t="s">
        <v>225</v>
      </c>
      <c r="C3" s="271"/>
      <c r="D3" s="271"/>
      <c r="E3" s="272"/>
      <c r="F3" s="60"/>
    </row>
    <row r="4" spans="1:6" s="12" customFormat="1" ht="20.25" customHeight="1">
      <c r="A4" s="262"/>
      <c r="B4" s="263" t="s">
        <v>123</v>
      </c>
      <c r="C4" s="264"/>
      <c r="D4" s="265"/>
      <c r="E4" s="266"/>
      <c r="F4" s="61"/>
    </row>
    <row r="5" spans="1:6" s="12" customFormat="1" ht="18" customHeight="1">
      <c r="A5" s="32" t="s">
        <v>16</v>
      </c>
      <c r="B5" s="43" t="s">
        <v>125</v>
      </c>
      <c r="C5" s="44"/>
      <c r="D5" s="43"/>
      <c r="E5" s="62"/>
      <c r="F5" s="59"/>
    </row>
    <row r="6" spans="1:6" s="12" customFormat="1" ht="18" customHeight="1">
      <c r="A6" s="32" t="s">
        <v>13</v>
      </c>
      <c r="B6" s="42">
        <v>15</v>
      </c>
      <c r="C6" s="90" t="s">
        <v>37</v>
      </c>
      <c r="D6" s="91">
        <v>0</v>
      </c>
      <c r="E6" s="26"/>
      <c r="F6" s="59"/>
    </row>
    <row r="7" spans="1:6" s="13" customFormat="1" ht="18" customHeight="1">
      <c r="A7" s="33" t="s">
        <v>37</v>
      </c>
      <c r="B7" s="99">
        <v>0</v>
      </c>
      <c r="C7" s="92"/>
      <c r="D7" s="93"/>
      <c r="E7" s="93"/>
      <c r="F7" s="64"/>
    </row>
    <row r="8" spans="1:6" s="13" customFormat="1" ht="18" customHeight="1">
      <c r="A8" s="32" t="s">
        <v>23</v>
      </c>
      <c r="B8" s="27">
        <v>100000</v>
      </c>
      <c r="C8" s="28"/>
      <c r="D8" s="63" t="s">
        <v>24</v>
      </c>
      <c r="E8" s="27">
        <f>(B8*0.05)</f>
        <v>5000</v>
      </c>
      <c r="F8" s="78">
        <v>0.05</v>
      </c>
    </row>
    <row r="9" spans="1:6" ht="9" customHeight="1">
      <c r="A9" s="17"/>
      <c r="B9" s="37"/>
      <c r="C9" s="38"/>
      <c r="D9" s="18"/>
      <c r="E9" s="38"/>
      <c r="F9" s="57"/>
    </row>
    <row r="10" spans="1:6" ht="15.75">
      <c r="A10" s="9"/>
      <c r="B10" s="269" t="s">
        <v>0</v>
      </c>
      <c r="C10" s="270"/>
      <c r="D10" s="53" t="s">
        <v>12</v>
      </c>
      <c r="E10" s="54" t="s">
        <v>1</v>
      </c>
      <c r="F10" s="55" t="s">
        <v>28</v>
      </c>
    </row>
    <row r="11" spans="1:6" s="16" customFormat="1" ht="23.25" customHeight="1">
      <c r="A11" s="14" t="s">
        <v>53</v>
      </c>
      <c r="B11" s="267" t="s">
        <v>57</v>
      </c>
      <c r="C11" s="279"/>
      <c r="D11" s="15" t="s">
        <v>57</v>
      </c>
      <c r="E11" s="50"/>
      <c r="F11" s="52"/>
    </row>
    <row r="12" spans="1:6" s="16" customFormat="1" ht="23.25" customHeight="1">
      <c r="A12" s="14" t="s">
        <v>147</v>
      </c>
      <c r="B12" s="79"/>
      <c r="C12" s="76">
        <v>80</v>
      </c>
      <c r="D12" s="76">
        <v>0</v>
      </c>
      <c r="E12" s="50"/>
      <c r="F12" s="52"/>
    </row>
    <row r="13" spans="1:6" s="16" customFormat="1" ht="24" customHeight="1">
      <c r="A13" s="14" t="s">
        <v>7</v>
      </c>
      <c r="B13" s="15" t="s">
        <v>146</v>
      </c>
      <c r="C13" s="15">
        <f>50*B6</f>
        <v>750</v>
      </c>
      <c r="D13" s="15">
        <v>0</v>
      </c>
      <c r="E13" s="50" t="s">
        <v>149</v>
      </c>
      <c r="F13" s="52"/>
    </row>
    <row r="14" spans="1:6" s="16" customFormat="1" ht="24" customHeight="1">
      <c r="A14" s="14" t="s">
        <v>80</v>
      </c>
      <c r="B14" s="15"/>
      <c r="C14" s="76">
        <v>330</v>
      </c>
      <c r="D14" s="76">
        <v>0</v>
      </c>
      <c r="E14" s="50" t="s">
        <v>148</v>
      </c>
      <c r="F14" s="52"/>
    </row>
    <row r="15" spans="1:6" s="16" customFormat="1" ht="21" customHeight="1">
      <c r="A15" s="14" t="s">
        <v>36</v>
      </c>
      <c r="B15" s="82">
        <v>0.2</v>
      </c>
      <c r="C15" s="76">
        <f>SUM(C12:C14)*B15</f>
        <v>232</v>
      </c>
      <c r="D15" s="76">
        <v>0</v>
      </c>
      <c r="E15" s="50"/>
      <c r="F15" s="52"/>
    </row>
    <row r="16" spans="1:6" s="16" customFormat="1" ht="20.25" customHeight="1">
      <c r="A16" s="14" t="s">
        <v>35</v>
      </c>
      <c r="B16" s="82">
        <v>0.10225</v>
      </c>
      <c r="C16" s="76">
        <f>SUM(C12:C15)*B16</f>
        <v>142.332</v>
      </c>
      <c r="D16" s="76">
        <f>SUM(D12:D15)*B16</f>
        <v>0</v>
      </c>
      <c r="E16" s="50"/>
      <c r="F16" s="52"/>
    </row>
    <row r="17" spans="1:6" s="16" customFormat="1" ht="21.75" customHeight="1">
      <c r="A17" s="14" t="s">
        <v>5</v>
      </c>
      <c r="B17" s="79"/>
      <c r="C17" s="85" t="s">
        <v>57</v>
      </c>
      <c r="D17" s="15" t="s">
        <v>57</v>
      </c>
      <c r="E17" s="50"/>
      <c r="F17" s="52"/>
    </row>
    <row r="18" spans="1:6" s="16" customFormat="1" ht="19.5" customHeight="1">
      <c r="A18" s="14" t="s">
        <v>8</v>
      </c>
      <c r="B18" s="267" t="s">
        <v>57</v>
      </c>
      <c r="C18" s="268"/>
      <c r="D18" s="15" t="s">
        <v>57</v>
      </c>
      <c r="E18" s="50"/>
      <c r="F18" s="52"/>
    </row>
    <row r="19" spans="1:6" s="16" customFormat="1" ht="15" customHeight="1">
      <c r="A19" s="273" t="s">
        <v>17</v>
      </c>
      <c r="B19" s="14" t="s">
        <v>2</v>
      </c>
      <c r="C19" s="15">
        <v>30</v>
      </c>
      <c r="D19" s="15">
        <v>30</v>
      </c>
      <c r="E19" s="276" t="s">
        <v>144</v>
      </c>
      <c r="F19" s="52"/>
    </row>
    <row r="20" spans="1:6" s="16" customFormat="1" ht="15" customHeight="1">
      <c r="A20" s="274"/>
      <c r="B20" s="14" t="s">
        <v>18</v>
      </c>
      <c r="C20" s="15">
        <v>33</v>
      </c>
      <c r="D20" s="15">
        <v>33</v>
      </c>
      <c r="E20" s="277"/>
      <c r="F20" s="52"/>
    </row>
    <row r="21" spans="1:6" s="16" customFormat="1" ht="15" customHeight="1">
      <c r="A21" s="275"/>
      <c r="B21" s="14" t="s">
        <v>19</v>
      </c>
      <c r="C21" s="15"/>
      <c r="D21" s="15"/>
      <c r="E21" s="278"/>
      <c r="F21" s="52"/>
    </row>
    <row r="22" spans="1:6" s="16" customFormat="1" ht="15" customHeight="1">
      <c r="A22" s="273" t="s">
        <v>145</v>
      </c>
      <c r="B22" s="14" t="s">
        <v>46</v>
      </c>
      <c r="C22" s="15">
        <v>500</v>
      </c>
      <c r="D22" s="15">
        <v>0</v>
      </c>
      <c r="E22" s="276" t="s">
        <v>156</v>
      </c>
      <c r="F22" s="52"/>
    </row>
    <row r="23" spans="1:6" s="16" customFormat="1" ht="15" customHeight="1">
      <c r="A23" s="274"/>
      <c r="B23" s="14" t="s">
        <v>48</v>
      </c>
      <c r="C23" s="15">
        <v>200</v>
      </c>
      <c r="D23" s="15">
        <v>0</v>
      </c>
      <c r="E23" s="277"/>
      <c r="F23" s="52"/>
    </row>
    <row r="24" spans="1:6" s="16" customFormat="1" ht="15" customHeight="1">
      <c r="A24" s="275"/>
      <c r="B24" s="14" t="s">
        <v>19</v>
      </c>
      <c r="C24" s="15"/>
      <c r="D24" s="15"/>
      <c r="E24" s="278"/>
      <c r="F24" s="52"/>
    </row>
    <row r="25" spans="1:6" s="16" customFormat="1" ht="17.25" customHeight="1">
      <c r="A25" s="14" t="s">
        <v>15</v>
      </c>
      <c r="B25" s="267">
        <v>60</v>
      </c>
      <c r="C25" s="268"/>
      <c r="D25" s="15">
        <v>0</v>
      </c>
      <c r="E25" s="50" t="s">
        <v>56</v>
      </c>
      <c r="F25" s="52"/>
    </row>
    <row r="26" spans="1:6" s="16" customFormat="1" ht="17.25" customHeight="1">
      <c r="A26" s="143" t="s">
        <v>230</v>
      </c>
      <c r="B26" s="79"/>
      <c r="C26" s="85">
        <v>45862.5</v>
      </c>
      <c r="D26" s="15">
        <v>45862.5</v>
      </c>
      <c r="E26" s="151" t="s">
        <v>268</v>
      </c>
      <c r="F26" s="52"/>
    </row>
    <row r="27" spans="1:6" s="16" customFormat="1" ht="35.25" customHeight="1">
      <c r="A27" s="45" t="s">
        <v>6</v>
      </c>
      <c r="B27" s="47"/>
      <c r="C27" s="46">
        <f>SUM(B11:C25)</f>
        <v>2357.63425</v>
      </c>
      <c r="D27" s="67">
        <f>SUM(D11:D25)</f>
        <v>63</v>
      </c>
      <c r="E27" s="66"/>
      <c r="F27" s="51"/>
    </row>
    <row r="28" spans="1:6" s="16" customFormat="1" ht="13.5" customHeight="1">
      <c r="A28" s="68"/>
      <c r="B28" s="69"/>
      <c r="C28" s="70"/>
      <c r="D28" s="70"/>
      <c r="E28" s="71"/>
      <c r="F28" s="72"/>
    </row>
    <row r="29" spans="1:6" s="10" customFormat="1" ht="30" customHeight="1">
      <c r="A29" s="19"/>
      <c r="B29" s="3"/>
      <c r="C29" s="5"/>
      <c r="D29" s="5"/>
      <c r="E29" s="6"/>
      <c r="F29" s="4"/>
    </row>
    <row r="30" spans="1:6" s="10" customFormat="1" ht="15.75">
      <c r="A30" s="19"/>
      <c r="B30" s="3"/>
      <c r="C30" s="6"/>
      <c r="D30" s="20"/>
      <c r="E30" s="6"/>
      <c r="F30" s="4"/>
    </row>
    <row r="31" spans="1:6" s="10" customFormat="1" ht="19.5" customHeight="1">
      <c r="A31" s="19"/>
      <c r="B31" s="3"/>
      <c r="C31" s="5"/>
      <c r="D31" s="6"/>
      <c r="E31" s="6"/>
      <c r="F31" s="4"/>
    </row>
    <row r="32" spans="1:6" s="10" customFormat="1" ht="13.5" customHeight="1">
      <c r="A32" s="3"/>
      <c r="B32" s="3"/>
      <c r="C32" s="7"/>
      <c r="D32" s="6"/>
      <c r="E32" s="6"/>
      <c r="F32" s="4"/>
    </row>
    <row r="33" spans="1:6" s="10" customFormat="1" ht="12.75" customHeight="1">
      <c r="A33" s="3"/>
      <c r="B33" s="3"/>
      <c r="C33" s="6"/>
      <c r="D33" s="6"/>
      <c r="E33" s="6"/>
      <c r="F33" s="4"/>
    </row>
    <row r="34" spans="1:6" s="10" customFormat="1" ht="13.5" customHeight="1">
      <c r="A34" s="3"/>
      <c r="B34" s="3"/>
      <c r="C34" s="6"/>
      <c r="D34" s="6"/>
      <c r="E34" s="6"/>
      <c r="F34" s="4"/>
    </row>
    <row r="35" spans="1:6" s="10" customFormat="1" ht="15.75">
      <c r="A35" s="3"/>
      <c r="B35" s="3"/>
      <c r="C35" s="6"/>
      <c r="D35" s="6"/>
      <c r="E35" s="6"/>
      <c r="F35" s="4"/>
    </row>
    <row r="36" spans="1:6" s="10" customFormat="1" ht="15.75">
      <c r="A36" s="3"/>
      <c r="B36" s="3"/>
      <c r="C36" s="6"/>
      <c r="D36" s="8"/>
      <c r="E36" s="8"/>
      <c r="F36" s="4"/>
    </row>
    <row r="37" spans="1:6" s="10" customFormat="1" ht="15.75">
      <c r="A37" s="3"/>
      <c r="B37" s="3"/>
      <c r="C37" s="6"/>
      <c r="D37" s="1"/>
      <c r="E37" s="1"/>
      <c r="F37" s="2"/>
    </row>
    <row r="38" spans="1:6" s="10" customFormat="1" ht="15.75">
      <c r="A38" s="3"/>
      <c r="B38" s="3"/>
      <c r="C38" s="6"/>
      <c r="D38" s="1"/>
      <c r="E38" s="1"/>
      <c r="F38" s="2"/>
    </row>
    <row r="39" spans="1:6" s="10" customFormat="1" ht="12.75">
      <c r="A39" s="8"/>
      <c r="B39" s="8"/>
      <c r="C39" s="8"/>
      <c r="D39" s="1"/>
      <c r="E39" s="1"/>
      <c r="F39" s="2"/>
    </row>
    <row r="40" spans="1:6" s="11" customFormat="1" ht="12.75">
      <c r="A40" s="1"/>
      <c r="B40" s="1"/>
      <c r="C40" s="1"/>
      <c r="D40" s="1"/>
      <c r="E40" s="1"/>
      <c r="F40" s="2"/>
    </row>
    <row r="41" spans="1:6" s="11" customFormat="1" ht="12.75">
      <c r="A41" s="1"/>
      <c r="B41" s="1"/>
      <c r="C41" s="1"/>
      <c r="D41" s="1"/>
      <c r="E41" s="1"/>
      <c r="F41" s="2"/>
    </row>
    <row r="42" spans="1:6" s="11" customFormat="1" ht="12.75">
      <c r="A42" s="1"/>
      <c r="B42" s="1"/>
      <c r="C42" s="1"/>
      <c r="D42" s="1"/>
      <c r="E42" s="1"/>
      <c r="F42" s="2"/>
    </row>
    <row r="43" spans="1:6" s="11" customFormat="1" ht="12.75">
      <c r="A43" s="1"/>
      <c r="B43" s="1"/>
      <c r="C43" s="1"/>
      <c r="D43" s="1"/>
      <c r="E43" s="1"/>
      <c r="F43" s="2"/>
    </row>
    <row r="44" spans="1:6" s="11" customFormat="1" ht="12.75">
      <c r="A44" s="1"/>
      <c r="B44" s="1"/>
      <c r="C44" s="1"/>
      <c r="D44" s="1"/>
      <c r="E44" s="1"/>
      <c r="F44" s="2"/>
    </row>
    <row r="45" spans="1:6" s="11" customFormat="1" ht="12.75">
      <c r="A45" s="1"/>
      <c r="B45" s="1"/>
      <c r="C45" s="1"/>
      <c r="D45" s="1"/>
      <c r="E45" s="1"/>
      <c r="F45" s="2"/>
    </row>
    <row r="46" spans="1:6" s="11" customFormat="1" ht="12.75">
      <c r="A46" s="1"/>
      <c r="B46" s="1"/>
      <c r="C46" s="1"/>
      <c r="D46" s="1"/>
      <c r="E46" s="1"/>
      <c r="F46" s="2"/>
    </row>
    <row r="47" spans="1:6" s="11" customFormat="1" ht="12.75">
      <c r="A47" s="1"/>
      <c r="B47" s="1"/>
      <c r="C47" s="1"/>
      <c r="D47" s="1"/>
      <c r="E47" s="1"/>
      <c r="F47" s="2"/>
    </row>
    <row r="48" spans="1:6" s="11" customFormat="1" ht="12.75">
      <c r="A48" s="1"/>
      <c r="B48" s="1"/>
      <c r="C48" s="1"/>
      <c r="D48" s="1"/>
      <c r="E48" s="1"/>
      <c r="F48" s="2"/>
    </row>
    <row r="49" spans="1:6" s="11" customFormat="1" ht="12.75">
      <c r="A49" s="1"/>
      <c r="B49" s="1"/>
      <c r="C49" s="1"/>
      <c r="D49" s="1"/>
      <c r="E49" s="1"/>
      <c r="F49" s="2"/>
    </row>
    <row r="50" spans="1:6" s="11" customFormat="1" ht="12.75">
      <c r="A50" s="1"/>
      <c r="B50" s="1"/>
      <c r="C50" s="1"/>
      <c r="D50" s="1"/>
      <c r="E50" s="1"/>
      <c r="F50" s="2"/>
    </row>
    <row r="51" spans="1:6" s="11" customFormat="1" ht="12.75">
      <c r="A51" s="1"/>
      <c r="B51" s="1"/>
      <c r="C51" s="1"/>
      <c r="D51" s="1"/>
      <c r="E51" s="1"/>
      <c r="F51" s="2"/>
    </row>
    <row r="52" spans="1:6" s="11" customFormat="1" ht="12.75">
      <c r="A52" s="1"/>
      <c r="B52" s="1"/>
      <c r="C52" s="1"/>
      <c r="D52" s="1"/>
      <c r="E52" s="1"/>
      <c r="F52" s="2"/>
    </row>
    <row r="53" spans="1:6" s="11" customFormat="1" ht="12.75">
      <c r="A53" s="1"/>
      <c r="B53" s="1"/>
      <c r="C53" s="1"/>
      <c r="D53" s="1"/>
      <c r="E53" s="1"/>
      <c r="F53" s="2"/>
    </row>
    <row r="54" spans="1:6" s="11" customFormat="1" ht="12.75">
      <c r="A54" s="1"/>
      <c r="B54" s="1"/>
      <c r="C54" s="1"/>
      <c r="D54" s="1"/>
      <c r="E54" s="1"/>
      <c r="F54" s="2"/>
    </row>
    <row r="55" spans="1:6" s="11" customFormat="1" ht="12.75">
      <c r="A55" s="1"/>
      <c r="B55" s="1"/>
      <c r="C55" s="1"/>
      <c r="D55" s="1"/>
      <c r="E55" s="1"/>
      <c r="F55" s="2"/>
    </row>
    <row r="56" spans="1:6" s="11" customFormat="1" ht="12.75">
      <c r="A56" s="1"/>
      <c r="B56" s="1"/>
      <c r="C56" s="1"/>
      <c r="D56" s="1"/>
      <c r="E56" s="1"/>
      <c r="F56" s="2"/>
    </row>
    <row r="57" spans="1:6" s="11" customFormat="1" ht="12.75">
      <c r="A57" s="1"/>
      <c r="B57" s="1"/>
      <c r="C57" s="1"/>
      <c r="D57" s="1"/>
      <c r="E57" s="1"/>
      <c r="F57" s="2"/>
    </row>
    <row r="58" spans="1:6" s="11" customFormat="1" ht="12.75">
      <c r="A58" s="1"/>
      <c r="B58" s="1"/>
      <c r="C58" s="1"/>
      <c r="D58" s="1"/>
      <c r="E58" s="1"/>
      <c r="F58" s="2"/>
    </row>
  </sheetData>
  <mergeCells count="11">
    <mergeCell ref="B11:C11"/>
    <mergeCell ref="B3:E3"/>
    <mergeCell ref="A3:A4"/>
    <mergeCell ref="B4:E4"/>
    <mergeCell ref="B10:C10"/>
    <mergeCell ref="B25:C25"/>
    <mergeCell ref="A19:A21"/>
    <mergeCell ref="E19:E21"/>
    <mergeCell ref="B18:C18"/>
    <mergeCell ref="A22:A24"/>
    <mergeCell ref="E22:E24"/>
  </mergeCells>
  <printOptions/>
  <pageMargins left="1" right="0" top="0.25" bottom="0.25" header="0.5" footer="0.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F56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8" sqref="B8"/>
    </sheetView>
  </sheetViews>
  <sheetFormatPr defaultColWidth="9.140625" defaultRowHeight="12.75"/>
  <cols>
    <col min="1" max="1" width="16.28125" style="1" customWidth="1"/>
    <col min="2" max="3" width="12.7109375" style="1" customWidth="1"/>
    <col min="4" max="4" width="13.7109375" style="1" customWidth="1"/>
    <col min="5" max="5" width="28.57421875" style="1" customWidth="1"/>
    <col min="6" max="6" width="10.421875" style="2" customWidth="1"/>
  </cols>
  <sheetData>
    <row r="1" spans="1:6" ht="21" thickBot="1">
      <c r="A1" s="25" t="s">
        <v>14</v>
      </c>
      <c r="B1" s="29"/>
      <c r="C1" s="30"/>
      <c r="D1" s="58"/>
      <c r="E1" s="58"/>
      <c r="F1" s="56"/>
    </row>
    <row r="2" spans="1:6" s="12" customFormat="1" ht="19.5" customHeight="1">
      <c r="A2" s="40" t="s">
        <v>9</v>
      </c>
      <c r="B2" s="41" t="s">
        <v>173</v>
      </c>
      <c r="C2" s="26"/>
      <c r="D2" s="26"/>
      <c r="E2" s="26" t="s">
        <v>124</v>
      </c>
      <c r="F2" s="136">
        <v>7530</v>
      </c>
    </row>
    <row r="3" spans="1:6" s="12" customFormat="1" ht="19.5" customHeight="1">
      <c r="A3" s="261" t="s">
        <v>11</v>
      </c>
      <c r="B3" s="263" t="s">
        <v>137</v>
      </c>
      <c r="C3" s="271"/>
      <c r="D3" s="271"/>
      <c r="E3" s="272"/>
      <c r="F3" s="60"/>
    </row>
    <row r="4" spans="1:6" s="12" customFormat="1" ht="20.25" customHeight="1">
      <c r="A4" s="262"/>
      <c r="B4" s="263" t="s">
        <v>138</v>
      </c>
      <c r="C4" s="264"/>
      <c r="D4" s="265"/>
      <c r="E4" s="266"/>
      <c r="F4" s="61"/>
    </row>
    <row r="5" spans="1:6" s="12" customFormat="1" ht="18" customHeight="1">
      <c r="A5" s="32" t="s">
        <v>16</v>
      </c>
      <c r="B5" s="43" t="s">
        <v>125</v>
      </c>
      <c r="C5" s="44"/>
      <c r="D5" s="43"/>
      <c r="E5" s="62"/>
      <c r="F5" s="59"/>
    </row>
    <row r="6" spans="1:6" s="12" customFormat="1" ht="18" customHeight="1">
      <c r="A6" s="32" t="s">
        <v>13</v>
      </c>
      <c r="B6" s="42">
        <v>75</v>
      </c>
      <c r="C6" s="90" t="s">
        <v>37</v>
      </c>
      <c r="D6" s="91">
        <v>0</v>
      </c>
      <c r="E6" s="26"/>
      <c r="F6" s="59"/>
    </row>
    <row r="7" spans="1:6" s="13" customFormat="1" ht="18" customHeight="1">
      <c r="A7" s="33" t="s">
        <v>37</v>
      </c>
      <c r="B7" s="99">
        <v>73525</v>
      </c>
      <c r="C7" s="92"/>
      <c r="D7" s="93"/>
      <c r="E7" s="93"/>
      <c r="F7" s="64"/>
    </row>
    <row r="8" spans="1:6" s="13" customFormat="1" ht="18" customHeight="1">
      <c r="A8" s="32" t="s">
        <v>23</v>
      </c>
      <c r="B8" s="27">
        <v>75000</v>
      </c>
      <c r="C8" s="28"/>
      <c r="D8" s="63" t="s">
        <v>24</v>
      </c>
      <c r="E8" s="27">
        <f>(B8*0.05)</f>
        <v>3750</v>
      </c>
      <c r="F8" s="78">
        <v>0.05</v>
      </c>
    </row>
    <row r="9" spans="1:6" ht="9" customHeight="1">
      <c r="A9" s="17"/>
      <c r="B9" s="37"/>
      <c r="C9" s="38"/>
      <c r="D9" s="18"/>
      <c r="E9" s="38"/>
      <c r="F9" s="57"/>
    </row>
    <row r="10" spans="1:6" ht="15.75">
      <c r="A10" s="9"/>
      <c r="B10" s="269" t="s">
        <v>0</v>
      </c>
      <c r="C10" s="270"/>
      <c r="D10" s="53" t="s">
        <v>12</v>
      </c>
      <c r="E10" s="54" t="s">
        <v>1</v>
      </c>
      <c r="F10" s="55" t="s">
        <v>28</v>
      </c>
    </row>
    <row r="11" spans="1:6" s="16" customFormat="1" ht="23.25" customHeight="1">
      <c r="A11" s="14" t="s">
        <v>53</v>
      </c>
      <c r="B11" s="267" t="s">
        <v>57</v>
      </c>
      <c r="C11" s="279"/>
      <c r="D11" s="15" t="s">
        <v>57</v>
      </c>
      <c r="E11" s="50" t="s">
        <v>139</v>
      </c>
      <c r="F11" s="52"/>
    </row>
    <row r="12" spans="1:6" s="16" customFormat="1" ht="24" customHeight="1">
      <c r="A12" s="14" t="s">
        <v>7</v>
      </c>
      <c r="B12" s="15"/>
      <c r="C12" s="15" t="s">
        <v>57</v>
      </c>
      <c r="D12" s="15" t="s">
        <v>57</v>
      </c>
      <c r="E12" s="50" t="s">
        <v>140</v>
      </c>
      <c r="F12" s="52"/>
    </row>
    <row r="13" spans="1:6" s="16" customFormat="1" ht="24" customHeight="1">
      <c r="A13" s="14" t="s">
        <v>80</v>
      </c>
      <c r="B13" s="15"/>
      <c r="C13" s="76" t="s">
        <v>57</v>
      </c>
      <c r="D13" s="15" t="s">
        <v>57</v>
      </c>
      <c r="E13" s="50"/>
      <c r="F13" s="52"/>
    </row>
    <row r="14" spans="1:6" s="16" customFormat="1" ht="21" customHeight="1">
      <c r="A14" s="14" t="s">
        <v>36</v>
      </c>
      <c r="B14" s="82">
        <v>0.22</v>
      </c>
      <c r="C14" s="76">
        <f>SUM(C12:C13)*B14</f>
        <v>0</v>
      </c>
      <c r="D14" s="15">
        <v>0</v>
      </c>
      <c r="E14" s="50"/>
      <c r="F14" s="52"/>
    </row>
    <row r="15" spans="1:6" s="16" customFormat="1" ht="20.25" customHeight="1">
      <c r="A15" s="14" t="s">
        <v>35</v>
      </c>
      <c r="B15" s="82">
        <v>0.09</v>
      </c>
      <c r="C15" s="76">
        <f>SUM(C12:C14)*B15</f>
        <v>0</v>
      </c>
      <c r="D15" s="15">
        <v>0</v>
      </c>
      <c r="E15" s="50"/>
      <c r="F15" s="52"/>
    </row>
    <row r="16" spans="1:6" s="16" customFormat="1" ht="21.75" customHeight="1">
      <c r="A16" s="14" t="s">
        <v>5</v>
      </c>
      <c r="B16" s="79"/>
      <c r="C16" s="85" t="s">
        <v>57</v>
      </c>
      <c r="D16" s="15" t="s">
        <v>57</v>
      </c>
      <c r="E16" s="50"/>
      <c r="F16" s="52"/>
    </row>
    <row r="17" spans="1:6" s="16" customFormat="1" ht="19.5" customHeight="1">
      <c r="A17" s="14" t="s">
        <v>8</v>
      </c>
      <c r="B17" s="267" t="s">
        <v>57</v>
      </c>
      <c r="C17" s="268"/>
      <c r="D17" s="15" t="s">
        <v>57</v>
      </c>
      <c r="E17" s="50"/>
      <c r="F17" s="52"/>
    </row>
    <row r="18" spans="1:6" s="16" customFormat="1" ht="15" customHeight="1">
      <c r="A18" s="273" t="s">
        <v>17</v>
      </c>
      <c r="B18" s="14" t="s">
        <v>2</v>
      </c>
      <c r="C18" s="15">
        <v>350</v>
      </c>
      <c r="D18" s="15">
        <v>350</v>
      </c>
      <c r="E18" s="276" t="s">
        <v>141</v>
      </c>
      <c r="F18" s="52"/>
    </row>
    <row r="19" spans="1:6" s="16" customFormat="1" ht="15" customHeight="1">
      <c r="A19" s="274"/>
      <c r="B19" s="14" t="s">
        <v>18</v>
      </c>
      <c r="C19" s="15" t="s">
        <v>57</v>
      </c>
      <c r="D19" s="15"/>
      <c r="E19" s="277"/>
      <c r="F19" s="52"/>
    </row>
    <row r="20" spans="1:6" s="16" customFormat="1" ht="15" customHeight="1">
      <c r="A20" s="275"/>
      <c r="B20" s="14" t="s">
        <v>19</v>
      </c>
      <c r="C20" s="15">
        <v>287</v>
      </c>
      <c r="D20" s="15">
        <v>287</v>
      </c>
      <c r="E20" s="278"/>
      <c r="F20" s="52"/>
    </row>
    <row r="21" spans="1:6" s="16" customFormat="1" ht="15" customHeight="1">
      <c r="A21" s="273" t="s">
        <v>142</v>
      </c>
      <c r="B21" s="14" t="s">
        <v>46</v>
      </c>
      <c r="C21" s="15">
        <v>1500</v>
      </c>
      <c r="D21" s="15">
        <v>1472.5</v>
      </c>
      <c r="E21" s="276" t="s">
        <v>143</v>
      </c>
      <c r="F21" s="52"/>
    </row>
    <row r="22" spans="1:6" s="16" customFormat="1" ht="15" customHeight="1">
      <c r="A22" s="274"/>
      <c r="B22" s="14" t="s">
        <v>48</v>
      </c>
      <c r="C22" s="15">
        <v>500</v>
      </c>
      <c r="D22" s="15" t="s">
        <v>57</v>
      </c>
      <c r="E22" s="277"/>
      <c r="F22" s="52"/>
    </row>
    <row r="23" spans="1:6" s="16" customFormat="1" ht="15" customHeight="1">
      <c r="A23" s="275"/>
      <c r="B23" s="14" t="s">
        <v>19</v>
      </c>
      <c r="C23" s="15"/>
      <c r="D23" s="15"/>
      <c r="E23" s="278"/>
      <c r="F23" s="52"/>
    </row>
    <row r="24" spans="1:6" s="16" customFormat="1" ht="17.25" customHeight="1">
      <c r="A24" s="14" t="s">
        <v>15</v>
      </c>
      <c r="B24" s="267">
        <v>0</v>
      </c>
      <c r="C24" s="268"/>
      <c r="D24" s="15">
        <v>0</v>
      </c>
      <c r="E24" s="50"/>
      <c r="F24" s="52"/>
    </row>
    <row r="25" spans="1:6" s="16" customFormat="1" ht="35.25" customHeight="1">
      <c r="A25" s="45" t="s">
        <v>6</v>
      </c>
      <c r="B25" s="47"/>
      <c r="C25" s="46">
        <f>SUM(B11:C24)</f>
        <v>2637.31</v>
      </c>
      <c r="D25" s="67">
        <f>SUM(D11:D24)</f>
        <v>2109.5</v>
      </c>
      <c r="E25" s="66"/>
      <c r="F25" s="51"/>
    </row>
    <row r="26" spans="1:6" s="16" customFormat="1" ht="13.5" customHeight="1">
      <c r="A26" s="68"/>
      <c r="B26" s="69"/>
      <c r="C26" s="70"/>
      <c r="D26" s="70"/>
      <c r="E26" s="71"/>
      <c r="F26" s="72"/>
    </row>
    <row r="27" spans="1:6" s="10" customFormat="1" ht="30" customHeight="1">
      <c r="A27" s="19"/>
      <c r="B27" s="3"/>
      <c r="C27" s="5"/>
      <c r="D27" s="5"/>
      <c r="E27" s="6"/>
      <c r="F27" s="4"/>
    </row>
    <row r="28" spans="1:6" s="10" customFormat="1" ht="15.75">
      <c r="A28" s="19"/>
      <c r="B28" s="3"/>
      <c r="C28" s="6"/>
      <c r="D28" s="20"/>
      <c r="E28" s="6"/>
      <c r="F28" s="4"/>
    </row>
    <row r="29" spans="1:6" s="10" customFormat="1" ht="19.5" customHeight="1">
      <c r="A29" s="19"/>
      <c r="B29" s="3"/>
      <c r="C29" s="5"/>
      <c r="D29" s="6"/>
      <c r="E29" s="6"/>
      <c r="F29" s="4"/>
    </row>
    <row r="30" spans="1:6" s="10" customFormat="1" ht="13.5" customHeight="1">
      <c r="A30" s="3"/>
      <c r="B30" s="3"/>
      <c r="C30" s="7"/>
      <c r="D30" s="6"/>
      <c r="E30" s="6"/>
      <c r="F30" s="4"/>
    </row>
    <row r="31" spans="1:6" s="10" customFormat="1" ht="12.75" customHeight="1">
      <c r="A31" s="3"/>
      <c r="B31" s="3"/>
      <c r="C31" s="6"/>
      <c r="D31" s="6"/>
      <c r="E31" s="6"/>
      <c r="F31" s="4"/>
    </row>
    <row r="32" spans="1:6" s="10" customFormat="1" ht="13.5" customHeight="1">
      <c r="A32" s="3"/>
      <c r="B32" s="3"/>
      <c r="C32" s="6"/>
      <c r="D32" s="6"/>
      <c r="E32" s="6"/>
      <c r="F32" s="4"/>
    </row>
    <row r="33" spans="1:6" s="10" customFormat="1" ht="15.75">
      <c r="A33" s="3"/>
      <c r="B33" s="3"/>
      <c r="C33" s="6"/>
      <c r="D33" s="6"/>
      <c r="E33" s="6"/>
      <c r="F33" s="4"/>
    </row>
    <row r="34" spans="1:6" s="10" customFormat="1" ht="15.75">
      <c r="A34" s="3"/>
      <c r="B34" s="3"/>
      <c r="C34" s="6"/>
      <c r="D34" s="8"/>
      <c r="E34" s="8"/>
      <c r="F34" s="4"/>
    </row>
    <row r="35" spans="1:6" s="10" customFormat="1" ht="15.75">
      <c r="A35" s="3"/>
      <c r="B35" s="3"/>
      <c r="C35" s="6"/>
      <c r="D35" s="1"/>
      <c r="E35" s="1"/>
      <c r="F35" s="2"/>
    </row>
    <row r="36" spans="1:6" s="10" customFormat="1" ht="15.75">
      <c r="A36" s="3"/>
      <c r="B36" s="3"/>
      <c r="C36" s="6"/>
      <c r="D36" s="1"/>
      <c r="E36" s="1"/>
      <c r="F36" s="2"/>
    </row>
    <row r="37" spans="1:6" s="10" customFormat="1" ht="12.75">
      <c r="A37" s="8"/>
      <c r="B37" s="8"/>
      <c r="C37" s="8"/>
      <c r="D37" s="1"/>
      <c r="E37" s="1"/>
      <c r="F37" s="2"/>
    </row>
    <row r="38" spans="1:6" s="11" customFormat="1" ht="12.75">
      <c r="A38" s="1"/>
      <c r="B38" s="1"/>
      <c r="C38" s="1"/>
      <c r="D38" s="1"/>
      <c r="E38" s="1"/>
      <c r="F38" s="2"/>
    </row>
    <row r="39" spans="1:6" s="11" customFormat="1" ht="12.75">
      <c r="A39" s="1"/>
      <c r="B39" s="1"/>
      <c r="C39" s="1"/>
      <c r="D39" s="1"/>
      <c r="E39" s="1"/>
      <c r="F39" s="2"/>
    </row>
    <row r="40" spans="1:6" s="11" customFormat="1" ht="12.75">
      <c r="A40" s="1"/>
      <c r="B40" s="1"/>
      <c r="C40" s="1"/>
      <c r="D40" s="1"/>
      <c r="E40" s="1"/>
      <c r="F40" s="2"/>
    </row>
    <row r="41" spans="1:6" s="11" customFormat="1" ht="12.75">
      <c r="A41" s="1"/>
      <c r="B41" s="1"/>
      <c r="C41" s="1"/>
      <c r="D41" s="1"/>
      <c r="E41" s="1"/>
      <c r="F41" s="2"/>
    </row>
    <row r="42" spans="1:6" s="11" customFormat="1" ht="12.75">
      <c r="A42" s="1"/>
      <c r="B42" s="1"/>
      <c r="C42" s="1"/>
      <c r="D42" s="1"/>
      <c r="E42" s="1"/>
      <c r="F42" s="2"/>
    </row>
    <row r="43" spans="1:6" s="11" customFormat="1" ht="12.75">
      <c r="A43" s="1"/>
      <c r="B43" s="1"/>
      <c r="C43" s="1"/>
      <c r="D43" s="1"/>
      <c r="E43" s="1"/>
      <c r="F43" s="2"/>
    </row>
    <row r="44" spans="1:6" s="11" customFormat="1" ht="12.75">
      <c r="A44" s="1"/>
      <c r="B44" s="1"/>
      <c r="C44" s="1"/>
      <c r="D44" s="1"/>
      <c r="E44" s="1"/>
      <c r="F44" s="2"/>
    </row>
    <row r="45" spans="1:6" s="11" customFormat="1" ht="12.75">
      <c r="A45" s="1"/>
      <c r="B45" s="1"/>
      <c r="C45" s="1"/>
      <c r="D45" s="1"/>
      <c r="E45" s="1"/>
      <c r="F45" s="2"/>
    </row>
    <row r="46" spans="1:6" s="11" customFormat="1" ht="12.75">
      <c r="A46" s="1"/>
      <c r="B46" s="1"/>
      <c r="C46" s="1"/>
      <c r="D46" s="1"/>
      <c r="E46" s="1"/>
      <c r="F46" s="2"/>
    </row>
    <row r="47" spans="1:6" s="11" customFormat="1" ht="12.75">
      <c r="A47" s="1"/>
      <c r="B47" s="1"/>
      <c r="C47" s="1"/>
      <c r="D47" s="1"/>
      <c r="E47" s="1"/>
      <c r="F47" s="2"/>
    </row>
    <row r="48" spans="1:6" s="11" customFormat="1" ht="12.75">
      <c r="A48" s="1"/>
      <c r="B48" s="1"/>
      <c r="C48" s="1"/>
      <c r="D48" s="1"/>
      <c r="E48" s="1"/>
      <c r="F48" s="2"/>
    </row>
    <row r="49" spans="1:6" s="11" customFormat="1" ht="12.75">
      <c r="A49" s="1"/>
      <c r="B49" s="1"/>
      <c r="C49" s="1"/>
      <c r="D49" s="1"/>
      <c r="E49" s="1"/>
      <c r="F49" s="2"/>
    </row>
    <row r="50" spans="1:6" s="11" customFormat="1" ht="12.75">
      <c r="A50" s="1"/>
      <c r="B50" s="1"/>
      <c r="C50" s="1"/>
      <c r="D50" s="1"/>
      <c r="E50" s="1"/>
      <c r="F50" s="2"/>
    </row>
    <row r="51" spans="1:6" s="11" customFormat="1" ht="12.75">
      <c r="A51" s="1"/>
      <c r="B51" s="1"/>
      <c r="C51" s="1"/>
      <c r="D51" s="1"/>
      <c r="E51" s="1"/>
      <c r="F51" s="2"/>
    </row>
    <row r="52" spans="1:6" s="11" customFormat="1" ht="12.75">
      <c r="A52" s="1"/>
      <c r="B52" s="1"/>
      <c r="C52" s="1"/>
      <c r="D52" s="1"/>
      <c r="E52" s="1"/>
      <c r="F52" s="2"/>
    </row>
    <row r="53" spans="1:6" s="11" customFormat="1" ht="12.75">
      <c r="A53" s="1"/>
      <c r="B53" s="1"/>
      <c r="C53" s="1"/>
      <c r="D53" s="1"/>
      <c r="E53" s="1"/>
      <c r="F53" s="2"/>
    </row>
    <row r="54" spans="1:6" s="11" customFormat="1" ht="12.75">
      <c r="A54" s="1"/>
      <c r="B54" s="1"/>
      <c r="C54" s="1"/>
      <c r="D54" s="1"/>
      <c r="E54" s="1"/>
      <c r="F54" s="2"/>
    </row>
    <row r="55" spans="1:6" s="11" customFormat="1" ht="12.75">
      <c r="A55" s="1"/>
      <c r="B55" s="1"/>
      <c r="C55" s="1"/>
      <c r="D55" s="1"/>
      <c r="E55" s="1"/>
      <c r="F55" s="2"/>
    </row>
    <row r="56" spans="1:6" s="11" customFormat="1" ht="12.75">
      <c r="A56" s="1"/>
      <c r="B56" s="1"/>
      <c r="C56" s="1"/>
      <c r="D56" s="1"/>
      <c r="E56" s="1"/>
      <c r="F56" s="2"/>
    </row>
  </sheetData>
  <mergeCells count="11">
    <mergeCell ref="B11:C11"/>
    <mergeCell ref="B3:E3"/>
    <mergeCell ref="A3:A4"/>
    <mergeCell ref="B4:E4"/>
    <mergeCell ref="B10:C10"/>
    <mergeCell ref="B24:C24"/>
    <mergeCell ref="A18:A20"/>
    <mergeCell ref="E18:E20"/>
    <mergeCell ref="B17:C17"/>
    <mergeCell ref="A21:A23"/>
    <mergeCell ref="E21:E23"/>
  </mergeCells>
  <printOptions/>
  <pageMargins left="1" right="0" top="0.25" bottom="0.25" header="0.5" footer="0.5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F66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7" sqref="E17"/>
    </sheetView>
  </sheetViews>
  <sheetFormatPr defaultColWidth="9.140625" defaultRowHeight="12.75"/>
  <cols>
    <col min="1" max="1" width="16.28125" style="1" customWidth="1"/>
    <col min="2" max="3" width="12.7109375" style="1" customWidth="1"/>
    <col min="4" max="4" width="13.7109375" style="1" customWidth="1"/>
    <col min="5" max="5" width="28.57421875" style="1" customWidth="1"/>
    <col min="6" max="6" width="10.421875" style="2" customWidth="1"/>
  </cols>
  <sheetData>
    <row r="1" spans="1:6" ht="21" thickBot="1">
      <c r="A1" s="25" t="s">
        <v>14</v>
      </c>
      <c r="B1" s="106"/>
      <c r="C1" s="107"/>
      <c r="D1" s="107"/>
      <c r="E1" s="107"/>
      <c r="F1" s="108"/>
    </row>
    <row r="2" spans="1:6" s="12" customFormat="1" ht="19.5" customHeight="1">
      <c r="A2" s="40" t="s">
        <v>9</v>
      </c>
      <c r="B2" s="105" t="s">
        <v>174</v>
      </c>
      <c r="C2" s="34"/>
      <c r="D2" s="34"/>
      <c r="E2" s="34"/>
      <c r="F2" s="61">
        <v>7546</v>
      </c>
    </row>
    <row r="3" spans="1:6" s="12" customFormat="1" ht="19.5" customHeight="1">
      <c r="A3" s="261" t="s">
        <v>11</v>
      </c>
      <c r="B3" s="263" t="s">
        <v>175</v>
      </c>
      <c r="C3" s="271"/>
      <c r="D3" s="271"/>
      <c r="E3" s="272"/>
      <c r="F3" s="60"/>
    </row>
    <row r="4" spans="1:6" s="12" customFormat="1" ht="20.25" customHeight="1">
      <c r="A4" s="262"/>
      <c r="B4" s="263" t="s">
        <v>65</v>
      </c>
      <c r="C4" s="264"/>
      <c r="D4" s="265"/>
      <c r="E4" s="266"/>
      <c r="F4" s="61"/>
    </row>
    <row r="5" spans="1:6" s="12" customFormat="1" ht="18" customHeight="1">
      <c r="A5" s="32" t="s">
        <v>16</v>
      </c>
      <c r="B5" s="43" t="s">
        <v>122</v>
      </c>
      <c r="C5" s="44"/>
      <c r="D5" s="43"/>
      <c r="E5" s="62"/>
      <c r="F5" s="59"/>
    </row>
    <row r="6" spans="1:6" s="12" customFormat="1" ht="18" customHeight="1">
      <c r="A6" s="32" t="s">
        <v>13</v>
      </c>
      <c r="B6" s="42">
        <v>30</v>
      </c>
      <c r="C6" s="90" t="s">
        <v>37</v>
      </c>
      <c r="D6" s="91">
        <v>0</v>
      </c>
      <c r="E6" s="26"/>
      <c r="F6" s="59"/>
    </row>
    <row r="7" spans="1:6" s="13" customFormat="1" ht="18" customHeight="1">
      <c r="A7" s="33" t="s">
        <v>163</v>
      </c>
      <c r="B7" s="100">
        <v>10000</v>
      </c>
      <c r="C7" s="92"/>
      <c r="D7" s="93"/>
      <c r="E7" s="93"/>
      <c r="F7" s="64"/>
    </row>
    <row r="8" spans="1:6" s="13" customFormat="1" ht="18" customHeight="1">
      <c r="A8" s="32" t="s">
        <v>23</v>
      </c>
      <c r="B8" s="27">
        <v>50000</v>
      </c>
      <c r="C8" s="28"/>
      <c r="D8" s="63" t="s">
        <v>24</v>
      </c>
      <c r="E8" s="27">
        <f>(B8*0.05)</f>
        <v>2500</v>
      </c>
      <c r="F8" s="78">
        <v>0.05</v>
      </c>
    </row>
    <row r="9" spans="1:6" ht="9" customHeight="1">
      <c r="A9" s="17"/>
      <c r="B9" s="37"/>
      <c r="C9" s="38"/>
      <c r="D9" s="18"/>
      <c r="E9" s="38"/>
      <c r="F9" s="57"/>
    </row>
    <row r="10" spans="1:6" ht="15.75">
      <c r="A10" s="9"/>
      <c r="B10" s="269" t="s">
        <v>0</v>
      </c>
      <c r="C10" s="270"/>
      <c r="D10" s="53" t="s">
        <v>12</v>
      </c>
      <c r="E10" s="54" t="s">
        <v>1</v>
      </c>
      <c r="F10" s="55" t="s">
        <v>28</v>
      </c>
    </row>
    <row r="11" spans="1:6" ht="26.25">
      <c r="A11" s="74" t="s">
        <v>114</v>
      </c>
      <c r="B11" s="94"/>
      <c r="C11" s="96">
        <v>0</v>
      </c>
      <c r="D11" s="53" t="s">
        <v>57</v>
      </c>
      <c r="E11" s="54"/>
      <c r="F11" s="55"/>
    </row>
    <row r="12" spans="1:6" s="16" customFormat="1" ht="23.25" customHeight="1">
      <c r="A12" s="14" t="s">
        <v>115</v>
      </c>
      <c r="B12" s="15"/>
      <c r="C12" s="15" t="s">
        <v>57</v>
      </c>
      <c r="D12" s="15" t="s">
        <v>57</v>
      </c>
      <c r="E12" s="50"/>
      <c r="F12" s="52"/>
    </row>
    <row r="13" spans="1:6" s="16" customFormat="1" ht="24" customHeight="1">
      <c r="A13" s="14" t="s">
        <v>7</v>
      </c>
      <c r="B13" s="15">
        <v>0</v>
      </c>
      <c r="C13" s="15">
        <v>1600</v>
      </c>
      <c r="D13" s="15">
        <v>1794.52</v>
      </c>
      <c r="E13" s="50" t="s">
        <v>234</v>
      </c>
      <c r="F13" s="52"/>
    </row>
    <row r="14" spans="1:6" s="16" customFormat="1" ht="24" customHeight="1">
      <c r="A14" s="14" t="s">
        <v>59</v>
      </c>
      <c r="B14" s="15"/>
      <c r="C14" s="76">
        <v>0</v>
      </c>
      <c r="D14" s="15" t="s">
        <v>57</v>
      </c>
      <c r="E14" s="50"/>
      <c r="F14" s="52"/>
    </row>
    <row r="15" spans="1:6" s="16" customFormat="1" ht="21" customHeight="1">
      <c r="A15" s="14" t="s">
        <v>36</v>
      </c>
      <c r="B15" s="109">
        <v>0</v>
      </c>
      <c r="C15" s="76">
        <f>SUM(C12:C14)*B15</f>
        <v>0</v>
      </c>
      <c r="D15" s="15" t="s">
        <v>57</v>
      </c>
      <c r="E15" s="50" t="s">
        <v>330</v>
      </c>
      <c r="F15" s="52"/>
    </row>
    <row r="16" spans="1:6" s="16" customFormat="1" ht="20.25" customHeight="1">
      <c r="A16" s="14" t="s">
        <v>35</v>
      </c>
      <c r="B16" s="109">
        <v>0</v>
      </c>
      <c r="C16" s="76">
        <f>SUM(C13:C15)*B16</f>
        <v>0</v>
      </c>
      <c r="D16" s="15" t="s">
        <v>57</v>
      </c>
      <c r="E16" s="50" t="s">
        <v>330</v>
      </c>
      <c r="F16" s="52"/>
    </row>
    <row r="17" spans="1:6" s="16" customFormat="1" ht="20.25" customHeight="1">
      <c r="A17" s="14" t="s">
        <v>43</v>
      </c>
      <c r="B17" s="86"/>
      <c r="C17" s="76" t="s">
        <v>57</v>
      </c>
      <c r="D17" s="15" t="s">
        <v>57</v>
      </c>
      <c r="E17" s="50"/>
      <c r="F17" s="52"/>
    </row>
    <row r="18" spans="1:6" s="16" customFormat="1" ht="20.25" customHeight="1">
      <c r="A18" s="14" t="s">
        <v>111</v>
      </c>
      <c r="B18" s="104"/>
      <c r="C18" s="76" t="s">
        <v>57</v>
      </c>
      <c r="D18" s="15" t="s">
        <v>57</v>
      </c>
      <c r="E18" s="50"/>
      <c r="F18" s="52"/>
    </row>
    <row r="19" spans="1:6" s="16" customFormat="1" ht="21.75" customHeight="1">
      <c r="A19" s="14" t="s">
        <v>3</v>
      </c>
      <c r="B19" s="267" t="s">
        <v>57</v>
      </c>
      <c r="C19" s="268"/>
      <c r="D19" s="15" t="s">
        <v>57</v>
      </c>
      <c r="E19" s="50"/>
      <c r="F19" s="52"/>
    </row>
    <row r="20" spans="1:6" s="16" customFormat="1" ht="21" customHeight="1">
      <c r="A20" s="14" t="s">
        <v>5</v>
      </c>
      <c r="B20" s="267">
        <v>0</v>
      </c>
      <c r="C20" s="268"/>
      <c r="D20" s="15" t="s">
        <v>57</v>
      </c>
      <c r="E20" s="50" t="s">
        <v>169</v>
      </c>
      <c r="F20" s="52"/>
    </row>
    <row r="21" spans="1:6" s="16" customFormat="1" ht="19.5" customHeight="1">
      <c r="A21" s="14" t="s">
        <v>8</v>
      </c>
      <c r="B21" s="267">
        <v>0</v>
      </c>
      <c r="C21" s="268"/>
      <c r="D21" s="15" t="s">
        <v>57</v>
      </c>
      <c r="E21" s="50"/>
      <c r="F21" s="52"/>
    </row>
    <row r="22" spans="1:6" s="16" customFormat="1" ht="17.25" customHeight="1">
      <c r="A22" s="14" t="s">
        <v>15</v>
      </c>
      <c r="B22" s="267">
        <v>0</v>
      </c>
      <c r="C22" s="268"/>
      <c r="D22" s="15" t="s">
        <v>57</v>
      </c>
      <c r="E22" s="50"/>
      <c r="F22" s="52"/>
    </row>
    <row r="23" spans="1:6" s="16" customFormat="1" ht="15" customHeight="1">
      <c r="A23" s="273" t="s">
        <v>17</v>
      </c>
      <c r="B23" s="14" t="s">
        <v>2</v>
      </c>
      <c r="C23" s="15" t="s">
        <v>57</v>
      </c>
      <c r="D23" s="15" t="s">
        <v>57</v>
      </c>
      <c r="E23" s="276" t="s">
        <v>185</v>
      </c>
      <c r="F23" s="52"/>
    </row>
    <row r="24" spans="1:6" s="16" customFormat="1" ht="15" customHeight="1">
      <c r="A24" s="274"/>
      <c r="B24" s="14" t="s">
        <v>18</v>
      </c>
      <c r="C24" s="15" t="s">
        <v>57</v>
      </c>
      <c r="D24" s="15" t="s">
        <v>57</v>
      </c>
      <c r="E24" s="277"/>
      <c r="F24" s="52"/>
    </row>
    <row r="25" spans="1:6" s="16" customFormat="1" ht="15" customHeight="1">
      <c r="A25" s="275"/>
      <c r="B25" s="14" t="s">
        <v>19</v>
      </c>
      <c r="C25" s="15" t="s">
        <v>57</v>
      </c>
      <c r="D25" s="15" t="s">
        <v>57</v>
      </c>
      <c r="E25" s="278"/>
      <c r="F25" s="52"/>
    </row>
    <row r="26" spans="1:6" s="16" customFormat="1" ht="15" customHeight="1">
      <c r="A26" s="273" t="s">
        <v>45</v>
      </c>
      <c r="B26" s="14" t="s">
        <v>46</v>
      </c>
      <c r="C26" s="15" t="s">
        <v>57</v>
      </c>
      <c r="D26" s="15" t="s">
        <v>57</v>
      </c>
      <c r="E26" s="280"/>
      <c r="F26" s="52"/>
    </row>
    <row r="27" spans="1:6" s="16" customFormat="1" ht="15" customHeight="1">
      <c r="A27" s="274"/>
      <c r="B27" s="14" t="s">
        <v>47</v>
      </c>
      <c r="C27" s="15" t="s">
        <v>57</v>
      </c>
      <c r="D27" s="15" t="s">
        <v>57</v>
      </c>
      <c r="E27" s="281"/>
      <c r="F27" s="52"/>
    </row>
    <row r="28" spans="1:6" s="16" customFormat="1" ht="15" customHeight="1">
      <c r="A28" s="275"/>
      <c r="B28" s="14" t="s">
        <v>48</v>
      </c>
      <c r="C28" s="15" t="s">
        <v>57</v>
      </c>
      <c r="D28" s="15" t="s">
        <v>57</v>
      </c>
      <c r="E28" s="259"/>
      <c r="F28" s="52"/>
    </row>
    <row r="29" spans="1:6" s="16" customFormat="1" ht="15" customHeight="1">
      <c r="A29" s="273" t="s">
        <v>75</v>
      </c>
      <c r="B29" s="14" t="s">
        <v>46</v>
      </c>
      <c r="C29" s="15" t="s">
        <v>57</v>
      </c>
      <c r="D29" s="15" t="s">
        <v>57</v>
      </c>
      <c r="E29" s="280"/>
      <c r="F29" s="52"/>
    </row>
    <row r="30" spans="1:6" s="16" customFormat="1" ht="15" customHeight="1">
      <c r="A30" s="274"/>
      <c r="B30" s="14" t="s">
        <v>47</v>
      </c>
      <c r="C30" s="15" t="s">
        <v>57</v>
      </c>
      <c r="D30" s="15" t="s">
        <v>57</v>
      </c>
      <c r="E30" s="281"/>
      <c r="F30" s="52"/>
    </row>
    <row r="31" spans="1:6" s="16" customFormat="1" ht="15" customHeight="1">
      <c r="A31" s="275"/>
      <c r="B31" s="14" t="s">
        <v>48</v>
      </c>
      <c r="C31" s="15" t="s">
        <v>57</v>
      </c>
      <c r="D31" s="15" t="s">
        <v>57</v>
      </c>
      <c r="E31" s="259"/>
      <c r="F31" s="52"/>
    </row>
    <row r="32" spans="1:6" s="16" customFormat="1" ht="35.25" customHeight="1">
      <c r="A32" s="45" t="s">
        <v>6</v>
      </c>
      <c r="B32" s="47"/>
      <c r="C32" s="46">
        <f>SUM(B11:C31)</f>
        <v>1600</v>
      </c>
      <c r="D32" s="67">
        <f>SUM(D12:D30)</f>
        <v>1794.52</v>
      </c>
      <c r="E32" s="66"/>
      <c r="F32" s="51"/>
    </row>
    <row r="33" spans="1:6" s="16" customFormat="1" ht="13.5" customHeight="1">
      <c r="A33" s="68"/>
      <c r="B33" s="69"/>
      <c r="C33" s="70"/>
      <c r="D33" s="70"/>
      <c r="E33" s="71"/>
      <c r="F33" s="72"/>
    </row>
    <row r="34" spans="1:6" s="10" customFormat="1" ht="21" customHeight="1">
      <c r="A34" s="73" t="s">
        <v>29</v>
      </c>
      <c r="B34" s="3"/>
      <c r="C34" s="3"/>
      <c r="D34" s="3"/>
      <c r="E34" s="3"/>
      <c r="F34" s="4"/>
    </row>
    <row r="35" spans="1:6" s="10" customFormat="1" ht="30" customHeight="1" thickBot="1">
      <c r="A35" s="21"/>
      <c r="B35" s="22"/>
      <c r="C35" s="23"/>
      <c r="D35" s="65"/>
      <c r="E35" s="6"/>
      <c r="F35" s="4"/>
    </row>
    <row r="36" spans="1:6" s="10" customFormat="1" ht="15.75">
      <c r="A36" s="19" t="s">
        <v>172</v>
      </c>
      <c r="B36" s="3"/>
      <c r="C36" s="5"/>
      <c r="D36" s="24" t="s">
        <v>22</v>
      </c>
      <c r="E36" s="6"/>
      <c r="F36" s="4"/>
    </row>
    <row r="37" spans="1:6" s="10" customFormat="1" ht="30" customHeight="1" thickBot="1">
      <c r="A37" s="21"/>
      <c r="B37" s="22"/>
      <c r="C37" s="23"/>
      <c r="D37" s="65"/>
      <c r="E37" s="6"/>
      <c r="F37" s="4"/>
    </row>
    <row r="38" spans="1:6" s="10" customFormat="1" ht="15.75">
      <c r="A38" s="19" t="s">
        <v>116</v>
      </c>
      <c r="B38" s="3"/>
      <c r="C38" s="5"/>
      <c r="D38" s="24" t="s">
        <v>22</v>
      </c>
      <c r="E38" s="6"/>
      <c r="F38" s="4"/>
    </row>
    <row r="39" spans="1:6" s="10" customFormat="1" ht="19.5" customHeight="1">
      <c r="A39" s="19"/>
      <c r="B39" s="3"/>
      <c r="C39" s="5"/>
      <c r="D39" s="6"/>
      <c r="E39" s="6"/>
      <c r="F39" s="4"/>
    </row>
    <row r="40" spans="1:6" s="10" customFormat="1" ht="13.5" customHeight="1">
      <c r="A40" s="3"/>
      <c r="B40" s="3"/>
      <c r="C40" s="7"/>
      <c r="D40" s="6"/>
      <c r="E40" s="6"/>
      <c r="F40" s="4"/>
    </row>
    <row r="41" spans="1:6" s="10" customFormat="1" ht="12.75" customHeight="1">
      <c r="A41" s="3"/>
      <c r="B41" s="3"/>
      <c r="C41" s="6"/>
      <c r="D41" s="6"/>
      <c r="E41" s="6"/>
      <c r="F41" s="4"/>
    </row>
    <row r="42" spans="1:6" s="10" customFormat="1" ht="13.5" customHeight="1">
      <c r="A42" s="3"/>
      <c r="B42" s="3"/>
      <c r="C42" s="6"/>
      <c r="D42" s="6"/>
      <c r="E42" s="6"/>
      <c r="F42" s="4"/>
    </row>
    <row r="43" spans="1:6" s="10" customFormat="1" ht="15.75">
      <c r="A43" s="3"/>
      <c r="B43" s="3"/>
      <c r="C43" s="6"/>
      <c r="D43" s="6"/>
      <c r="E43" s="6"/>
      <c r="F43" s="4"/>
    </row>
    <row r="44" spans="1:6" s="10" customFormat="1" ht="15.75">
      <c r="A44" s="3"/>
      <c r="B44" s="3"/>
      <c r="C44" s="6"/>
      <c r="D44" s="8"/>
      <c r="E44" s="8"/>
      <c r="F44" s="4"/>
    </row>
    <row r="45" spans="1:6" s="10" customFormat="1" ht="15.75">
      <c r="A45" s="3"/>
      <c r="B45" s="3"/>
      <c r="C45" s="6"/>
      <c r="D45" s="1"/>
      <c r="E45" s="1"/>
      <c r="F45" s="2"/>
    </row>
    <row r="46" spans="1:6" s="10" customFormat="1" ht="15.75">
      <c r="A46" s="3"/>
      <c r="B46" s="3"/>
      <c r="C46" s="6"/>
      <c r="D46" s="1"/>
      <c r="E46" s="1"/>
      <c r="F46" s="2"/>
    </row>
    <row r="47" spans="1:6" s="10" customFormat="1" ht="12.75">
      <c r="A47" s="8"/>
      <c r="B47" s="8"/>
      <c r="C47" s="8"/>
      <c r="D47" s="1"/>
      <c r="E47" s="1"/>
      <c r="F47" s="2"/>
    </row>
    <row r="48" spans="1:6" s="11" customFormat="1" ht="12.75">
      <c r="A48" s="1"/>
      <c r="B48" s="1"/>
      <c r="C48" s="1"/>
      <c r="D48" s="1"/>
      <c r="E48" s="1"/>
      <c r="F48" s="2"/>
    </row>
    <row r="49" spans="1:6" s="11" customFormat="1" ht="12.75">
      <c r="A49" s="1"/>
      <c r="B49" s="1"/>
      <c r="C49" s="1"/>
      <c r="D49" s="1"/>
      <c r="E49" s="1"/>
      <c r="F49" s="2"/>
    </row>
    <row r="50" spans="1:6" s="11" customFormat="1" ht="12.75">
      <c r="A50" s="1"/>
      <c r="B50" s="1"/>
      <c r="C50" s="1"/>
      <c r="D50" s="1"/>
      <c r="E50" s="1"/>
      <c r="F50" s="2"/>
    </row>
    <row r="51" spans="1:6" s="11" customFormat="1" ht="12.75">
      <c r="A51" s="1"/>
      <c r="B51" s="1"/>
      <c r="C51" s="1"/>
      <c r="D51" s="1"/>
      <c r="E51" s="1"/>
      <c r="F51" s="2"/>
    </row>
    <row r="52" spans="1:6" s="11" customFormat="1" ht="12.75">
      <c r="A52" s="1"/>
      <c r="B52" s="1"/>
      <c r="C52" s="1"/>
      <c r="D52" s="1"/>
      <c r="E52" s="1"/>
      <c r="F52" s="2"/>
    </row>
    <row r="53" spans="1:6" s="11" customFormat="1" ht="12.75">
      <c r="A53" s="1"/>
      <c r="B53" s="1"/>
      <c r="C53" s="1"/>
      <c r="D53" s="1"/>
      <c r="E53" s="1"/>
      <c r="F53" s="2"/>
    </row>
    <row r="54" spans="1:6" s="11" customFormat="1" ht="12.75">
      <c r="A54" s="1"/>
      <c r="B54" s="1"/>
      <c r="C54" s="1"/>
      <c r="D54" s="1"/>
      <c r="E54" s="1"/>
      <c r="F54" s="2"/>
    </row>
    <row r="55" spans="1:6" s="11" customFormat="1" ht="12.75">
      <c r="A55" s="1"/>
      <c r="B55" s="1"/>
      <c r="C55" s="1"/>
      <c r="D55" s="1"/>
      <c r="E55" s="1"/>
      <c r="F55" s="2"/>
    </row>
    <row r="56" spans="1:6" s="11" customFormat="1" ht="12.75">
      <c r="A56" s="1"/>
      <c r="B56" s="1"/>
      <c r="C56" s="1"/>
      <c r="D56" s="1"/>
      <c r="E56" s="1"/>
      <c r="F56" s="2"/>
    </row>
    <row r="57" spans="1:6" s="11" customFormat="1" ht="12.75">
      <c r="A57" s="1"/>
      <c r="B57" s="1"/>
      <c r="C57" s="1"/>
      <c r="D57" s="1"/>
      <c r="E57" s="1"/>
      <c r="F57" s="2"/>
    </row>
    <row r="58" spans="1:6" s="11" customFormat="1" ht="12.75">
      <c r="A58" s="1"/>
      <c r="B58" s="1"/>
      <c r="C58" s="1"/>
      <c r="D58" s="1"/>
      <c r="E58" s="1"/>
      <c r="F58" s="2"/>
    </row>
    <row r="59" spans="1:6" s="11" customFormat="1" ht="12.75">
      <c r="A59" s="1"/>
      <c r="B59" s="1"/>
      <c r="C59" s="1"/>
      <c r="D59" s="1"/>
      <c r="E59" s="1"/>
      <c r="F59" s="2"/>
    </row>
    <row r="60" spans="1:6" s="11" customFormat="1" ht="12.75">
      <c r="A60" s="1"/>
      <c r="B60" s="1"/>
      <c r="C60" s="1"/>
      <c r="D60" s="1"/>
      <c r="E60" s="1"/>
      <c r="F60" s="2"/>
    </row>
    <row r="61" spans="1:6" s="11" customFormat="1" ht="12.75">
      <c r="A61" s="1"/>
      <c r="B61" s="1"/>
      <c r="C61" s="1"/>
      <c r="D61" s="1"/>
      <c r="E61" s="1"/>
      <c r="F61" s="2"/>
    </row>
    <row r="62" spans="1:6" s="11" customFormat="1" ht="12.75">
      <c r="A62" s="1"/>
      <c r="B62" s="1"/>
      <c r="C62" s="1"/>
      <c r="D62" s="1"/>
      <c r="E62" s="1"/>
      <c r="F62" s="2"/>
    </row>
    <row r="63" spans="1:6" s="11" customFormat="1" ht="12.75">
      <c r="A63" s="1"/>
      <c r="B63" s="1"/>
      <c r="C63" s="1"/>
      <c r="D63" s="1"/>
      <c r="E63" s="1"/>
      <c r="F63" s="2"/>
    </row>
    <row r="64" spans="1:6" s="11" customFormat="1" ht="12.75">
      <c r="A64" s="1"/>
      <c r="B64" s="1"/>
      <c r="C64" s="1"/>
      <c r="D64" s="1"/>
      <c r="E64" s="1"/>
      <c r="F64" s="2"/>
    </row>
    <row r="65" spans="1:6" s="11" customFormat="1" ht="12.75">
      <c r="A65" s="1"/>
      <c r="B65" s="1"/>
      <c r="C65" s="1"/>
      <c r="D65" s="1"/>
      <c r="E65" s="1"/>
      <c r="F65" s="2"/>
    </row>
    <row r="66" spans="1:6" s="11" customFormat="1" ht="12.75">
      <c r="A66" s="1"/>
      <c r="B66" s="1"/>
      <c r="C66" s="1"/>
      <c r="D66" s="1"/>
      <c r="E66" s="1"/>
      <c r="F66" s="2"/>
    </row>
  </sheetData>
  <mergeCells count="14">
    <mergeCell ref="A29:A31"/>
    <mergeCell ref="E29:E31"/>
    <mergeCell ref="B22:C22"/>
    <mergeCell ref="A23:A25"/>
    <mergeCell ref="E23:E25"/>
    <mergeCell ref="E26:E28"/>
    <mergeCell ref="B21:C21"/>
    <mergeCell ref="B20:C20"/>
    <mergeCell ref="B10:C10"/>
    <mergeCell ref="A26:A28"/>
    <mergeCell ref="B3:E3"/>
    <mergeCell ref="A3:A4"/>
    <mergeCell ref="B4:E4"/>
    <mergeCell ref="B19:C19"/>
  </mergeCells>
  <printOptions/>
  <pageMargins left="1" right="0" top="0.25" bottom="0.25" header="0.5" footer="0.5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F55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8" sqref="B8"/>
    </sheetView>
  </sheetViews>
  <sheetFormatPr defaultColWidth="9.140625" defaultRowHeight="12.75"/>
  <cols>
    <col min="1" max="1" width="16.28125" style="1" customWidth="1"/>
    <col min="2" max="3" width="12.7109375" style="1" customWidth="1"/>
    <col min="4" max="4" width="13.7109375" style="1" customWidth="1"/>
    <col min="5" max="5" width="28.57421875" style="1" customWidth="1"/>
    <col min="6" max="6" width="10.421875" style="2" customWidth="1"/>
  </cols>
  <sheetData>
    <row r="1" spans="1:6" ht="21" thickBot="1">
      <c r="A1" s="25" t="s">
        <v>14</v>
      </c>
      <c r="B1" s="29"/>
      <c r="C1" s="30"/>
      <c r="D1" s="58"/>
      <c r="E1" s="58"/>
      <c r="F1" s="56"/>
    </row>
    <row r="2" spans="1:6" s="12" customFormat="1" ht="19.5" customHeight="1">
      <c r="A2" s="40" t="s">
        <v>9</v>
      </c>
      <c r="B2" s="41" t="s">
        <v>70</v>
      </c>
      <c r="C2" s="26"/>
      <c r="D2" s="26"/>
      <c r="E2" s="26" t="s">
        <v>69</v>
      </c>
      <c r="F2" s="136">
        <v>7533</v>
      </c>
    </row>
    <row r="3" spans="1:6" s="12" customFormat="1" ht="19.5" customHeight="1">
      <c r="A3" s="261" t="s">
        <v>11</v>
      </c>
      <c r="B3" s="263" t="s">
        <v>121</v>
      </c>
      <c r="C3" s="271"/>
      <c r="D3" s="271"/>
      <c r="E3" s="272"/>
      <c r="F3" s="60"/>
    </row>
    <row r="4" spans="1:6" s="12" customFormat="1" ht="20.25" customHeight="1">
      <c r="A4" s="262"/>
      <c r="B4" s="263" t="s">
        <v>65</v>
      </c>
      <c r="C4" s="264"/>
      <c r="D4" s="265"/>
      <c r="E4" s="266"/>
      <c r="F4" s="61"/>
    </row>
    <row r="5" spans="1:6" s="12" customFormat="1" ht="18" customHeight="1">
      <c r="A5" s="32" t="s">
        <v>16</v>
      </c>
      <c r="B5" s="43" t="s">
        <v>122</v>
      </c>
      <c r="C5" s="44"/>
      <c r="D5" s="43"/>
      <c r="E5" s="62"/>
      <c r="F5" s="59"/>
    </row>
    <row r="6" spans="1:6" s="12" customFormat="1" ht="18" customHeight="1">
      <c r="A6" s="32" t="s">
        <v>13</v>
      </c>
      <c r="B6" s="42">
        <v>40</v>
      </c>
      <c r="C6" s="90" t="s">
        <v>162</v>
      </c>
      <c r="D6" s="91">
        <v>36</v>
      </c>
      <c r="E6" s="26"/>
      <c r="F6" s="59"/>
    </row>
    <row r="7" spans="1:6" s="13" customFormat="1" ht="18" customHeight="1">
      <c r="A7" s="33" t="s">
        <v>163</v>
      </c>
      <c r="B7" s="99">
        <v>65000</v>
      </c>
      <c r="C7" s="92"/>
      <c r="D7" s="93"/>
      <c r="E7" s="93"/>
      <c r="F7" s="64"/>
    </row>
    <row r="8" spans="1:6" s="13" customFormat="1" ht="18" customHeight="1">
      <c r="A8" s="32" t="s">
        <v>23</v>
      </c>
      <c r="B8" s="27">
        <v>100000</v>
      </c>
      <c r="C8" s="28"/>
      <c r="D8" s="63" t="s">
        <v>24</v>
      </c>
      <c r="E8" s="27">
        <f>(B8*0.05)</f>
        <v>5000</v>
      </c>
      <c r="F8" s="78">
        <v>0.05</v>
      </c>
    </row>
    <row r="9" spans="1:6" ht="9" customHeight="1">
      <c r="A9" s="17"/>
      <c r="B9" s="37"/>
      <c r="C9" s="38"/>
      <c r="D9" s="18"/>
      <c r="E9" s="38"/>
      <c r="F9" s="57"/>
    </row>
    <row r="10" spans="1:6" ht="15.75">
      <c r="A10" s="9"/>
      <c r="B10" s="269" t="s">
        <v>0</v>
      </c>
      <c r="C10" s="270"/>
      <c r="D10" s="53" t="s">
        <v>12</v>
      </c>
      <c r="E10" s="54" t="s">
        <v>1</v>
      </c>
      <c r="F10" s="55" t="s">
        <v>28</v>
      </c>
    </row>
    <row r="11" spans="1:6" s="16" customFormat="1" ht="23.25" customHeight="1">
      <c r="A11" s="14" t="s">
        <v>53</v>
      </c>
      <c r="B11" s="267" t="s">
        <v>57</v>
      </c>
      <c r="C11" s="279"/>
      <c r="D11" s="15" t="s">
        <v>57</v>
      </c>
      <c r="E11" s="50"/>
      <c r="F11" s="52"/>
    </row>
    <row r="12" spans="1:6" s="16" customFormat="1" ht="24" customHeight="1">
      <c r="A12" s="14" t="s">
        <v>7</v>
      </c>
      <c r="B12" s="15" t="s">
        <v>34</v>
      </c>
      <c r="C12" s="15">
        <f>75*B6</f>
        <v>3000</v>
      </c>
      <c r="D12" s="15">
        <f>75*D6</f>
        <v>2700</v>
      </c>
      <c r="E12" s="50"/>
      <c r="F12" s="52"/>
    </row>
    <row r="13" spans="1:6" s="16" customFormat="1" ht="21" customHeight="1">
      <c r="A13" s="14" t="s">
        <v>36</v>
      </c>
      <c r="B13" s="82">
        <v>0.2</v>
      </c>
      <c r="C13" s="76">
        <f>SUM(C12:C12)*B13</f>
        <v>600</v>
      </c>
      <c r="D13" s="76">
        <f>SUM(D12:D12)*B13</f>
        <v>540</v>
      </c>
      <c r="E13" s="50"/>
      <c r="F13" s="52"/>
    </row>
    <row r="14" spans="1:6" s="16" customFormat="1" ht="20.25" customHeight="1">
      <c r="A14" s="14" t="s">
        <v>35</v>
      </c>
      <c r="B14" s="83">
        <v>0.1</v>
      </c>
      <c r="C14" s="76">
        <f>SUM(C12:C13)*B14</f>
        <v>360</v>
      </c>
      <c r="D14" s="76">
        <f>SUM(D12:D13)*B14</f>
        <v>324</v>
      </c>
      <c r="E14" s="50"/>
      <c r="F14" s="52"/>
    </row>
    <row r="15" spans="1:6" s="16" customFormat="1" ht="21.75" customHeight="1">
      <c r="A15" s="14" t="s">
        <v>5</v>
      </c>
      <c r="B15" s="79"/>
      <c r="C15" s="85" t="s">
        <v>57</v>
      </c>
      <c r="D15" s="15" t="s">
        <v>57</v>
      </c>
      <c r="E15" s="50"/>
      <c r="F15" s="52"/>
    </row>
    <row r="16" spans="1:6" s="16" customFormat="1" ht="19.5" customHeight="1">
      <c r="A16" s="14" t="s">
        <v>8</v>
      </c>
      <c r="B16" s="267" t="s">
        <v>57</v>
      </c>
      <c r="C16" s="268"/>
      <c r="D16" s="15" t="s">
        <v>57</v>
      </c>
      <c r="E16" s="50"/>
      <c r="F16" s="52"/>
    </row>
    <row r="17" spans="1:6" s="16" customFormat="1" ht="15" customHeight="1">
      <c r="A17" s="273" t="s">
        <v>17</v>
      </c>
      <c r="B17" s="14" t="s">
        <v>2</v>
      </c>
      <c r="C17" s="15" t="s">
        <v>57</v>
      </c>
      <c r="D17" s="15" t="s">
        <v>57</v>
      </c>
      <c r="E17" s="276" t="s">
        <v>58</v>
      </c>
      <c r="F17" s="52"/>
    </row>
    <row r="18" spans="1:6" s="16" customFormat="1" ht="15" customHeight="1">
      <c r="A18" s="274"/>
      <c r="B18" s="14" t="s">
        <v>18</v>
      </c>
      <c r="C18" s="15" t="s">
        <v>57</v>
      </c>
      <c r="D18" s="15" t="s">
        <v>57</v>
      </c>
      <c r="E18" s="277"/>
      <c r="F18" s="52"/>
    </row>
    <row r="19" spans="1:6" s="16" customFormat="1" ht="15" customHeight="1">
      <c r="A19" s="275"/>
      <c r="B19" s="14" t="s">
        <v>19</v>
      </c>
      <c r="C19" s="15"/>
      <c r="D19" s="15"/>
      <c r="E19" s="278"/>
      <c r="F19" s="52"/>
    </row>
    <row r="20" spans="1:6" s="16" customFormat="1" ht="17.25" customHeight="1">
      <c r="A20" s="14" t="s">
        <v>15</v>
      </c>
      <c r="B20" s="267">
        <v>20</v>
      </c>
      <c r="C20" s="268"/>
      <c r="D20" s="15">
        <v>20</v>
      </c>
      <c r="E20" s="50" t="s">
        <v>56</v>
      </c>
      <c r="F20" s="52"/>
    </row>
    <row r="21" spans="1:6" s="16" customFormat="1" ht="35.25" customHeight="1">
      <c r="A21" s="45" t="s">
        <v>6</v>
      </c>
      <c r="B21" s="47"/>
      <c r="C21" s="46">
        <f>SUM(B11:C20)</f>
        <v>3980.2999999999997</v>
      </c>
      <c r="D21" s="67">
        <f>SUM(D11:D20)</f>
        <v>3584</v>
      </c>
      <c r="E21" s="66"/>
      <c r="F21" s="51"/>
    </row>
    <row r="22" spans="1:6" s="16" customFormat="1" ht="13.5" customHeight="1">
      <c r="A22" s="68"/>
      <c r="B22" s="69"/>
      <c r="C22" s="70"/>
      <c r="D22" s="70"/>
      <c r="E22" s="71"/>
      <c r="F22" s="72"/>
    </row>
    <row r="23" spans="1:6" s="10" customFormat="1" ht="21" customHeight="1">
      <c r="A23" s="73" t="s">
        <v>29</v>
      </c>
      <c r="B23" s="3"/>
      <c r="C23" s="3"/>
      <c r="D23" s="3"/>
      <c r="E23" s="3"/>
      <c r="F23" s="4"/>
    </row>
    <row r="24" spans="1:6" s="10" customFormat="1" ht="30" customHeight="1" thickBot="1">
      <c r="A24" s="21"/>
      <c r="B24" s="22"/>
      <c r="C24" s="23"/>
      <c r="D24" s="65"/>
      <c r="E24" s="6"/>
      <c r="F24" s="4"/>
    </row>
    <row r="25" spans="1:6" s="10" customFormat="1" ht="15.75">
      <c r="A25" s="19" t="s">
        <v>172</v>
      </c>
      <c r="B25" s="3"/>
      <c r="C25" s="5"/>
      <c r="D25" s="24" t="s">
        <v>22</v>
      </c>
      <c r="E25" s="6"/>
      <c r="F25" s="4"/>
    </row>
    <row r="26" spans="1:6" s="10" customFormat="1" ht="30" customHeight="1" thickBot="1">
      <c r="A26" s="21"/>
      <c r="B26" s="22"/>
      <c r="C26" s="23"/>
      <c r="D26" s="65"/>
      <c r="E26" s="6"/>
      <c r="F26" s="4"/>
    </row>
    <row r="27" spans="1:6" s="10" customFormat="1" ht="15.75">
      <c r="A27" s="19" t="s">
        <v>116</v>
      </c>
      <c r="B27" s="3"/>
      <c r="C27" s="5"/>
      <c r="D27" s="24" t="s">
        <v>22</v>
      </c>
      <c r="E27" s="6"/>
      <c r="F27" s="4"/>
    </row>
    <row r="28" spans="1:6" s="10" customFormat="1" ht="19.5" customHeight="1">
      <c r="A28" s="19"/>
      <c r="B28" s="3"/>
      <c r="C28" s="5"/>
      <c r="D28" s="6"/>
      <c r="E28" s="6"/>
      <c r="F28" s="4"/>
    </row>
    <row r="29" spans="1:6" s="10" customFormat="1" ht="13.5" customHeight="1">
      <c r="A29" s="3"/>
      <c r="B29" s="3"/>
      <c r="C29" s="7"/>
      <c r="D29" s="6"/>
      <c r="E29" s="6"/>
      <c r="F29" s="4"/>
    </row>
    <row r="30" spans="1:6" s="10" customFormat="1" ht="12.75" customHeight="1">
      <c r="A30" s="3"/>
      <c r="B30" s="3"/>
      <c r="C30" s="6"/>
      <c r="D30" s="6"/>
      <c r="E30" s="6"/>
      <c r="F30" s="4"/>
    </row>
    <row r="31" spans="1:6" s="10" customFormat="1" ht="13.5" customHeight="1">
      <c r="A31" s="3"/>
      <c r="B31" s="3"/>
      <c r="C31" s="6"/>
      <c r="D31" s="6"/>
      <c r="E31" s="6"/>
      <c r="F31" s="4"/>
    </row>
    <row r="32" spans="1:6" s="10" customFormat="1" ht="15.75">
      <c r="A32" s="3"/>
      <c r="B32" s="3"/>
      <c r="C32" s="6"/>
      <c r="D32" s="6"/>
      <c r="E32" s="6"/>
      <c r="F32" s="4"/>
    </row>
    <row r="33" spans="1:6" s="10" customFormat="1" ht="15.75">
      <c r="A33" s="3"/>
      <c r="B33" s="3"/>
      <c r="C33" s="6"/>
      <c r="D33" s="8"/>
      <c r="E33" s="8"/>
      <c r="F33" s="4"/>
    </row>
    <row r="34" spans="1:6" s="10" customFormat="1" ht="15.75">
      <c r="A34" s="3"/>
      <c r="B34" s="3"/>
      <c r="C34" s="6"/>
      <c r="D34" s="1"/>
      <c r="E34" s="1"/>
      <c r="F34" s="2"/>
    </row>
    <row r="35" spans="1:6" s="10" customFormat="1" ht="15.75">
      <c r="A35" s="3"/>
      <c r="B35" s="3"/>
      <c r="C35" s="6"/>
      <c r="D35" s="1"/>
      <c r="E35" s="1"/>
      <c r="F35" s="2"/>
    </row>
    <row r="36" spans="1:6" s="10" customFormat="1" ht="12.75">
      <c r="A36" s="8"/>
      <c r="B36" s="8"/>
      <c r="C36" s="8"/>
      <c r="D36" s="1"/>
      <c r="E36" s="1"/>
      <c r="F36" s="2"/>
    </row>
    <row r="37" spans="1:6" s="11" customFormat="1" ht="12.75">
      <c r="A37" s="1"/>
      <c r="B37" s="1"/>
      <c r="C37" s="1"/>
      <c r="D37" s="1"/>
      <c r="E37" s="1"/>
      <c r="F37" s="2"/>
    </row>
    <row r="38" spans="1:6" s="11" customFormat="1" ht="12.75">
      <c r="A38" s="1"/>
      <c r="B38" s="1"/>
      <c r="C38" s="1"/>
      <c r="D38" s="1"/>
      <c r="E38" s="1"/>
      <c r="F38" s="2"/>
    </row>
    <row r="39" spans="1:6" s="11" customFormat="1" ht="12.75">
      <c r="A39" s="1"/>
      <c r="B39" s="1"/>
      <c r="C39" s="1"/>
      <c r="D39" s="1"/>
      <c r="E39" s="1"/>
      <c r="F39" s="2"/>
    </row>
    <row r="40" spans="1:6" s="11" customFormat="1" ht="12.75">
      <c r="A40" s="1"/>
      <c r="B40" s="1"/>
      <c r="C40" s="1"/>
      <c r="D40" s="1"/>
      <c r="E40" s="1"/>
      <c r="F40" s="2"/>
    </row>
    <row r="41" spans="1:6" s="11" customFormat="1" ht="12.75">
      <c r="A41" s="1"/>
      <c r="B41" s="1"/>
      <c r="C41" s="1"/>
      <c r="D41" s="1"/>
      <c r="E41" s="1"/>
      <c r="F41" s="2"/>
    </row>
    <row r="42" spans="1:6" s="11" customFormat="1" ht="12.75">
      <c r="A42" s="1"/>
      <c r="B42" s="1"/>
      <c r="C42" s="1"/>
      <c r="D42" s="1"/>
      <c r="E42" s="1"/>
      <c r="F42" s="2"/>
    </row>
    <row r="43" spans="1:6" s="11" customFormat="1" ht="12.75">
      <c r="A43" s="1"/>
      <c r="B43" s="1"/>
      <c r="C43" s="1"/>
      <c r="D43" s="1"/>
      <c r="E43" s="1"/>
      <c r="F43" s="2"/>
    </row>
    <row r="44" spans="1:6" s="11" customFormat="1" ht="12.75">
      <c r="A44" s="1"/>
      <c r="B44" s="1"/>
      <c r="C44" s="1"/>
      <c r="D44" s="1"/>
      <c r="E44" s="1"/>
      <c r="F44" s="2"/>
    </row>
    <row r="45" spans="1:6" s="11" customFormat="1" ht="12.75">
      <c r="A45" s="1"/>
      <c r="B45" s="1"/>
      <c r="C45" s="1"/>
      <c r="D45" s="1"/>
      <c r="E45" s="1"/>
      <c r="F45" s="2"/>
    </row>
    <row r="46" spans="1:6" s="11" customFormat="1" ht="12.75">
      <c r="A46" s="1"/>
      <c r="B46" s="1"/>
      <c r="C46" s="1"/>
      <c r="D46" s="1"/>
      <c r="E46" s="1"/>
      <c r="F46" s="2"/>
    </row>
    <row r="47" spans="1:6" s="11" customFormat="1" ht="12.75">
      <c r="A47" s="1"/>
      <c r="B47" s="1"/>
      <c r="C47" s="1"/>
      <c r="D47" s="1"/>
      <c r="E47" s="1"/>
      <c r="F47" s="2"/>
    </row>
    <row r="48" spans="1:6" s="11" customFormat="1" ht="12.75">
      <c r="A48" s="1"/>
      <c r="B48" s="1"/>
      <c r="C48" s="1"/>
      <c r="D48" s="1"/>
      <c r="E48" s="1"/>
      <c r="F48" s="2"/>
    </row>
    <row r="49" spans="1:6" s="11" customFormat="1" ht="12.75">
      <c r="A49" s="1"/>
      <c r="B49" s="1"/>
      <c r="C49" s="1"/>
      <c r="D49" s="1"/>
      <c r="E49" s="1"/>
      <c r="F49" s="2"/>
    </row>
    <row r="50" spans="1:6" s="11" customFormat="1" ht="12.75">
      <c r="A50" s="1"/>
      <c r="B50" s="1"/>
      <c r="C50" s="1"/>
      <c r="D50" s="1"/>
      <c r="E50" s="1"/>
      <c r="F50" s="2"/>
    </row>
    <row r="51" spans="1:6" s="11" customFormat="1" ht="12.75">
      <c r="A51" s="1"/>
      <c r="B51" s="1"/>
      <c r="C51" s="1"/>
      <c r="D51" s="1"/>
      <c r="E51" s="1"/>
      <c r="F51" s="2"/>
    </row>
    <row r="52" spans="1:6" s="11" customFormat="1" ht="12.75">
      <c r="A52" s="1"/>
      <c r="B52" s="1"/>
      <c r="C52" s="1"/>
      <c r="D52" s="1"/>
      <c r="E52" s="1"/>
      <c r="F52" s="2"/>
    </row>
    <row r="53" spans="1:6" s="11" customFormat="1" ht="12.75">
      <c r="A53" s="1"/>
      <c r="B53" s="1"/>
      <c r="C53" s="1"/>
      <c r="D53" s="1"/>
      <c r="E53" s="1"/>
      <c r="F53" s="2"/>
    </row>
    <row r="54" spans="1:6" s="11" customFormat="1" ht="12.75">
      <c r="A54" s="1"/>
      <c r="B54" s="1"/>
      <c r="C54" s="1"/>
      <c r="D54" s="1"/>
      <c r="E54" s="1"/>
      <c r="F54" s="2"/>
    </row>
    <row r="55" spans="1:6" s="11" customFormat="1" ht="12.75">
      <c r="A55" s="1"/>
      <c r="B55" s="1"/>
      <c r="C55" s="1"/>
      <c r="D55" s="1"/>
      <c r="E55" s="1"/>
      <c r="F55" s="2"/>
    </row>
  </sheetData>
  <mergeCells count="9">
    <mergeCell ref="B3:E3"/>
    <mergeCell ref="A3:A4"/>
    <mergeCell ref="B4:E4"/>
    <mergeCell ref="B20:C20"/>
    <mergeCell ref="A17:A19"/>
    <mergeCell ref="E17:E19"/>
    <mergeCell ref="B16:C16"/>
    <mergeCell ref="B10:C10"/>
    <mergeCell ref="B11:C11"/>
  </mergeCells>
  <printOptions/>
  <pageMargins left="1" right="0" top="0.25" bottom="0.25" header="0.5" footer="0.5"/>
  <pageSetup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F67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21" sqref="E21"/>
    </sheetView>
  </sheetViews>
  <sheetFormatPr defaultColWidth="9.140625" defaultRowHeight="12.75"/>
  <cols>
    <col min="1" max="1" width="16.28125" style="1" customWidth="1"/>
    <col min="2" max="3" width="12.7109375" style="1" customWidth="1"/>
    <col min="4" max="4" width="13.7109375" style="1" customWidth="1"/>
    <col min="5" max="5" width="28.57421875" style="1" customWidth="1"/>
    <col min="6" max="6" width="10.421875" style="2" customWidth="1"/>
  </cols>
  <sheetData>
    <row r="1" spans="1:6" ht="21" thickBot="1">
      <c r="A1" s="25" t="s">
        <v>14</v>
      </c>
      <c r="B1" s="106"/>
      <c r="C1" s="107"/>
      <c r="D1" s="107"/>
      <c r="E1" s="107"/>
      <c r="F1" s="108"/>
    </row>
    <row r="2" spans="1:6" s="12" customFormat="1" ht="19.5" customHeight="1">
      <c r="A2" s="40" t="s">
        <v>9</v>
      </c>
      <c r="B2" s="105" t="s">
        <v>176</v>
      </c>
      <c r="C2" s="34"/>
      <c r="D2" s="34"/>
      <c r="E2" s="34"/>
      <c r="F2" s="61">
        <v>7524</v>
      </c>
    </row>
    <row r="3" spans="1:6" s="12" customFormat="1" ht="19.5" customHeight="1">
      <c r="A3" s="261" t="s">
        <v>11</v>
      </c>
      <c r="B3" s="263" t="s">
        <v>182</v>
      </c>
      <c r="C3" s="271"/>
      <c r="D3" s="271"/>
      <c r="E3" s="272"/>
      <c r="F3" s="60"/>
    </row>
    <row r="4" spans="1:6" s="12" customFormat="1" ht="20.25" customHeight="1">
      <c r="A4" s="262"/>
      <c r="B4" s="263" t="s">
        <v>177</v>
      </c>
      <c r="C4" s="264"/>
      <c r="D4" s="265"/>
      <c r="E4" s="266"/>
      <c r="F4" s="61"/>
    </row>
    <row r="5" spans="1:6" s="12" customFormat="1" ht="18" customHeight="1">
      <c r="A5" s="32" t="s">
        <v>16</v>
      </c>
      <c r="B5" s="43" t="s">
        <v>178</v>
      </c>
      <c r="C5" s="44"/>
      <c r="D5" s="43"/>
      <c r="E5" s="62"/>
      <c r="F5" s="59"/>
    </row>
    <row r="6" spans="1:6" s="12" customFormat="1" ht="18" customHeight="1">
      <c r="A6" s="32" t="s">
        <v>13</v>
      </c>
      <c r="B6" s="42">
        <v>30</v>
      </c>
      <c r="C6" s="90" t="s">
        <v>37</v>
      </c>
      <c r="D6" s="91">
        <v>0</v>
      </c>
      <c r="E6" s="26"/>
      <c r="F6" s="59"/>
    </row>
    <row r="7" spans="1:6" s="13" customFormat="1" ht="18" customHeight="1">
      <c r="A7" s="33" t="s">
        <v>163</v>
      </c>
      <c r="B7" s="100">
        <v>85750</v>
      </c>
      <c r="C7" s="92"/>
      <c r="D7" s="93"/>
      <c r="E7" s="93"/>
      <c r="F7" s="64"/>
    </row>
    <row r="8" spans="1:6" s="13" customFormat="1" ht="18" customHeight="1">
      <c r="A8" s="32" t="s">
        <v>23</v>
      </c>
      <c r="B8" s="27">
        <v>150000</v>
      </c>
      <c r="C8" s="28"/>
      <c r="D8" s="63" t="s">
        <v>24</v>
      </c>
      <c r="E8" s="27">
        <f>(B8*0.05)</f>
        <v>7500</v>
      </c>
      <c r="F8" s="78">
        <v>0.05</v>
      </c>
    </row>
    <row r="9" spans="1:6" ht="9" customHeight="1">
      <c r="A9" s="17"/>
      <c r="B9" s="37"/>
      <c r="C9" s="38"/>
      <c r="D9" s="18"/>
      <c r="E9" s="38"/>
      <c r="F9" s="57"/>
    </row>
    <row r="10" spans="1:6" ht="15.75">
      <c r="A10" s="9"/>
      <c r="B10" s="269" t="s">
        <v>0</v>
      </c>
      <c r="C10" s="270"/>
      <c r="D10" s="53" t="s">
        <v>12</v>
      </c>
      <c r="E10" s="54" t="s">
        <v>1</v>
      </c>
      <c r="F10" s="55" t="s">
        <v>28</v>
      </c>
    </row>
    <row r="11" spans="1:6" ht="26.25">
      <c r="A11" s="74" t="s">
        <v>114</v>
      </c>
      <c r="B11" s="94"/>
      <c r="C11" s="117" t="s">
        <v>57</v>
      </c>
      <c r="D11" s="153" t="s">
        <v>57</v>
      </c>
      <c r="E11" s="103" t="s">
        <v>291</v>
      </c>
      <c r="F11" s="55"/>
    </row>
    <row r="12" spans="1:6" s="16" customFormat="1" ht="23.25" customHeight="1">
      <c r="A12" s="14" t="s">
        <v>115</v>
      </c>
      <c r="B12" s="15" t="s">
        <v>183</v>
      </c>
      <c r="C12" s="15">
        <v>125</v>
      </c>
      <c r="D12" s="15">
        <v>125</v>
      </c>
      <c r="E12" s="50" t="s">
        <v>184</v>
      </c>
      <c r="F12" s="52"/>
    </row>
    <row r="13" spans="1:6" s="16" customFormat="1" ht="24" customHeight="1">
      <c r="A13" s="14" t="s">
        <v>7</v>
      </c>
      <c r="B13" s="15" t="s">
        <v>179</v>
      </c>
      <c r="C13" s="15">
        <f>B6*13.95</f>
        <v>418.5</v>
      </c>
      <c r="D13" s="15">
        <v>0</v>
      </c>
      <c r="E13" s="50" t="s">
        <v>290</v>
      </c>
      <c r="F13" s="52"/>
    </row>
    <row r="14" spans="1:6" s="16" customFormat="1" ht="24" customHeight="1">
      <c r="A14" s="14" t="s">
        <v>115</v>
      </c>
      <c r="B14" s="15" t="s">
        <v>271</v>
      </c>
      <c r="C14" s="76">
        <v>150</v>
      </c>
      <c r="D14" s="15" t="s">
        <v>72</v>
      </c>
      <c r="E14" s="50"/>
      <c r="F14" s="52"/>
    </row>
    <row r="15" spans="1:6" s="16" customFormat="1" ht="21" customHeight="1">
      <c r="A15" s="14" t="s">
        <v>36</v>
      </c>
      <c r="B15" s="109">
        <v>0.18</v>
      </c>
      <c r="C15" s="76">
        <f>C13*B15</f>
        <v>75.33</v>
      </c>
      <c r="D15" s="15">
        <v>0</v>
      </c>
      <c r="E15" s="50"/>
      <c r="F15" s="52"/>
    </row>
    <row r="16" spans="1:6" s="16" customFormat="1" ht="20.25" customHeight="1">
      <c r="A16" s="14" t="s">
        <v>35</v>
      </c>
      <c r="B16" s="109">
        <v>0.09</v>
      </c>
      <c r="C16" s="76">
        <f>C13*B16</f>
        <v>37.665</v>
      </c>
      <c r="D16" s="15">
        <v>0</v>
      </c>
      <c r="E16" s="50"/>
      <c r="F16" s="52"/>
    </row>
    <row r="17" spans="1:6" s="16" customFormat="1" ht="20.25" customHeight="1">
      <c r="A17" s="14" t="s">
        <v>43</v>
      </c>
      <c r="B17" s="86"/>
      <c r="C17" s="76" t="s">
        <v>57</v>
      </c>
      <c r="D17" s="15" t="s">
        <v>57</v>
      </c>
      <c r="E17" s="50"/>
      <c r="F17" s="52"/>
    </row>
    <row r="18" spans="1:6" s="16" customFormat="1" ht="20.25" customHeight="1">
      <c r="A18" s="14" t="s">
        <v>111</v>
      </c>
      <c r="B18" s="104"/>
      <c r="C18" s="76" t="s">
        <v>57</v>
      </c>
      <c r="D18" s="15" t="s">
        <v>57</v>
      </c>
      <c r="E18" s="50"/>
      <c r="F18" s="52"/>
    </row>
    <row r="19" spans="1:6" s="16" customFormat="1" ht="21.75" customHeight="1">
      <c r="A19" s="14" t="s">
        <v>3</v>
      </c>
      <c r="B19" s="267" t="s">
        <v>57</v>
      </c>
      <c r="C19" s="268"/>
      <c r="D19" s="15" t="s">
        <v>57</v>
      </c>
      <c r="E19" s="50"/>
      <c r="F19" s="52"/>
    </row>
    <row r="20" spans="1:6" s="16" customFormat="1" ht="21" customHeight="1">
      <c r="A20" s="14" t="s">
        <v>5</v>
      </c>
      <c r="B20" s="267" t="s">
        <v>57</v>
      </c>
      <c r="C20" s="268"/>
      <c r="D20" s="15" t="s">
        <v>57</v>
      </c>
      <c r="E20" s="50" t="s">
        <v>169</v>
      </c>
      <c r="F20" s="52"/>
    </row>
    <row r="21" spans="1:6" s="16" customFormat="1" ht="19.5" customHeight="1">
      <c r="A21" s="14" t="s">
        <v>8</v>
      </c>
      <c r="B21" s="267">
        <v>400</v>
      </c>
      <c r="C21" s="268"/>
      <c r="D21" s="15">
        <v>346</v>
      </c>
      <c r="E21" s="50"/>
      <c r="F21" s="52"/>
    </row>
    <row r="22" spans="1:6" s="16" customFormat="1" ht="17.25" customHeight="1">
      <c r="A22" s="14" t="s">
        <v>15</v>
      </c>
      <c r="B22" s="267">
        <v>30</v>
      </c>
      <c r="C22" s="268"/>
      <c r="D22" s="15">
        <v>30</v>
      </c>
      <c r="E22" s="50"/>
      <c r="F22" s="52"/>
    </row>
    <row r="23" spans="1:6" s="16" customFormat="1" ht="15" customHeight="1">
      <c r="A23" s="273" t="s">
        <v>17</v>
      </c>
      <c r="B23" s="14" t="s">
        <v>2</v>
      </c>
      <c r="C23" s="15">
        <v>120</v>
      </c>
      <c r="D23" s="15">
        <v>120</v>
      </c>
      <c r="E23" s="276" t="s">
        <v>180</v>
      </c>
      <c r="F23" s="52"/>
    </row>
    <row r="24" spans="1:6" s="16" customFormat="1" ht="15" customHeight="1">
      <c r="A24" s="274"/>
      <c r="B24" s="14" t="s">
        <v>18</v>
      </c>
      <c r="C24" s="15">
        <v>97</v>
      </c>
      <c r="D24" s="15">
        <v>97</v>
      </c>
      <c r="E24" s="277"/>
      <c r="F24" s="52"/>
    </row>
    <row r="25" spans="1:6" s="16" customFormat="1" ht="15" customHeight="1">
      <c r="A25" s="275"/>
      <c r="B25" s="14" t="s">
        <v>19</v>
      </c>
      <c r="C25" s="15">
        <v>0</v>
      </c>
      <c r="D25" s="15" t="s">
        <v>57</v>
      </c>
      <c r="E25" s="278"/>
      <c r="F25" s="52"/>
    </row>
    <row r="26" spans="1:6" s="16" customFormat="1" ht="15" customHeight="1">
      <c r="A26" s="273" t="s">
        <v>45</v>
      </c>
      <c r="B26" s="14" t="s">
        <v>46</v>
      </c>
      <c r="C26" s="15">
        <v>1000</v>
      </c>
      <c r="D26" s="15">
        <v>949.2</v>
      </c>
      <c r="E26" s="280" t="s">
        <v>181</v>
      </c>
      <c r="F26" s="52"/>
    </row>
    <row r="27" spans="1:6" s="16" customFormat="1" ht="15" customHeight="1">
      <c r="A27" s="274"/>
      <c r="B27" s="14" t="s">
        <v>47</v>
      </c>
      <c r="C27" s="15">
        <v>80</v>
      </c>
      <c r="D27" s="15">
        <v>40</v>
      </c>
      <c r="E27" s="281"/>
      <c r="F27" s="52"/>
    </row>
    <row r="28" spans="1:6" s="16" customFormat="1" ht="15" customHeight="1">
      <c r="A28" s="275"/>
      <c r="B28" s="14" t="s">
        <v>48</v>
      </c>
      <c r="C28" s="15">
        <v>500</v>
      </c>
      <c r="D28" s="15">
        <v>127.26</v>
      </c>
      <c r="E28" s="259"/>
      <c r="F28" s="52"/>
    </row>
    <row r="29" spans="1:6" s="16" customFormat="1" ht="15" customHeight="1">
      <c r="A29" s="273" t="s">
        <v>75</v>
      </c>
      <c r="B29" s="14" t="s">
        <v>46</v>
      </c>
      <c r="C29" s="15" t="s">
        <v>57</v>
      </c>
      <c r="D29" s="15" t="s">
        <v>57</v>
      </c>
      <c r="E29" s="280"/>
      <c r="F29" s="52"/>
    </row>
    <row r="30" spans="1:6" s="16" customFormat="1" ht="15" customHeight="1">
      <c r="A30" s="274"/>
      <c r="B30" s="14" t="s">
        <v>47</v>
      </c>
      <c r="C30" s="15" t="s">
        <v>57</v>
      </c>
      <c r="D30" s="15" t="s">
        <v>57</v>
      </c>
      <c r="E30" s="281"/>
      <c r="F30" s="52"/>
    </row>
    <row r="31" spans="1:6" s="16" customFormat="1" ht="15" customHeight="1">
      <c r="A31" s="275"/>
      <c r="B31" s="14" t="s">
        <v>48</v>
      </c>
      <c r="C31" s="15" t="s">
        <v>57</v>
      </c>
      <c r="D31" s="15" t="s">
        <v>57</v>
      </c>
      <c r="E31" s="259"/>
      <c r="F31" s="52"/>
    </row>
    <row r="32" spans="1:6" s="16" customFormat="1" ht="17.25" customHeight="1">
      <c r="A32" s="145" t="s">
        <v>230</v>
      </c>
      <c r="B32" s="137"/>
      <c r="C32" s="138">
        <v>16058.17</v>
      </c>
      <c r="D32" s="125">
        <v>16058.17</v>
      </c>
      <c r="E32" s="146" t="s">
        <v>272</v>
      </c>
      <c r="F32" s="127"/>
    </row>
    <row r="33" spans="1:6" s="16" customFormat="1" ht="35.25" customHeight="1">
      <c r="A33" s="45" t="s">
        <v>6</v>
      </c>
      <c r="B33" s="47"/>
      <c r="C33" s="46">
        <f>SUM(B11:C31)</f>
        <v>3033.765</v>
      </c>
      <c r="D33" s="67">
        <f>SUM(D12:D30)</f>
        <v>1834.46</v>
      </c>
      <c r="E33" s="66"/>
      <c r="F33" s="51"/>
    </row>
    <row r="34" spans="1:6" s="16" customFormat="1" ht="13.5" customHeight="1">
      <c r="A34" s="68"/>
      <c r="B34" s="69"/>
      <c r="C34" s="70"/>
      <c r="D34" s="70"/>
      <c r="E34" s="71"/>
      <c r="F34" s="72"/>
    </row>
    <row r="35" spans="1:6" s="10" customFormat="1" ht="21" customHeight="1">
      <c r="A35" s="73" t="s">
        <v>29</v>
      </c>
      <c r="B35" s="3"/>
      <c r="C35" s="3"/>
      <c r="D35" s="3"/>
      <c r="E35" s="3"/>
      <c r="F35" s="4"/>
    </row>
    <row r="36" spans="1:6" s="10" customFormat="1" ht="30" customHeight="1" thickBot="1">
      <c r="A36" s="21"/>
      <c r="B36" s="22"/>
      <c r="C36" s="23"/>
      <c r="D36" s="65"/>
      <c r="E36" s="6"/>
      <c r="F36" s="4"/>
    </row>
    <row r="37" spans="1:6" s="10" customFormat="1" ht="15.75">
      <c r="A37" s="19" t="s">
        <v>172</v>
      </c>
      <c r="B37" s="3"/>
      <c r="C37" s="5"/>
      <c r="D37" s="24" t="s">
        <v>22</v>
      </c>
      <c r="E37" s="6"/>
      <c r="F37" s="4"/>
    </row>
    <row r="38" spans="1:6" s="10" customFormat="1" ht="30" customHeight="1" thickBot="1">
      <c r="A38" s="21"/>
      <c r="B38" s="22"/>
      <c r="C38" s="23"/>
      <c r="D38" s="65"/>
      <c r="E38" s="6"/>
      <c r="F38" s="4"/>
    </row>
    <row r="39" spans="1:6" s="10" customFormat="1" ht="15.75">
      <c r="A39" s="19" t="s">
        <v>116</v>
      </c>
      <c r="B39" s="3"/>
      <c r="C39" s="5"/>
      <c r="D39" s="24" t="s">
        <v>22</v>
      </c>
      <c r="E39" s="6"/>
      <c r="F39" s="4"/>
    </row>
    <row r="40" spans="1:6" s="10" customFormat="1" ht="19.5" customHeight="1">
      <c r="A40" s="19"/>
      <c r="B40" s="3"/>
      <c r="C40" s="5"/>
      <c r="D40" s="6"/>
      <c r="E40" s="6"/>
      <c r="F40" s="4"/>
    </row>
    <row r="41" spans="1:6" s="10" customFormat="1" ht="13.5" customHeight="1">
      <c r="A41" s="3"/>
      <c r="B41" s="3"/>
      <c r="C41" s="7"/>
      <c r="D41" s="6"/>
      <c r="E41" s="6"/>
      <c r="F41" s="4"/>
    </row>
    <row r="42" spans="1:6" s="10" customFormat="1" ht="12.75" customHeight="1">
      <c r="A42" s="3"/>
      <c r="B42" s="3"/>
      <c r="C42" s="6"/>
      <c r="D42" s="6"/>
      <c r="E42" s="6"/>
      <c r="F42" s="4"/>
    </row>
    <row r="43" spans="1:6" s="10" customFormat="1" ht="13.5" customHeight="1">
      <c r="A43" s="3"/>
      <c r="B43" s="3"/>
      <c r="C43" s="6"/>
      <c r="D43" s="6"/>
      <c r="E43" s="6"/>
      <c r="F43" s="4"/>
    </row>
    <row r="44" spans="1:6" s="10" customFormat="1" ht="15.75">
      <c r="A44" s="3"/>
      <c r="B44" s="3"/>
      <c r="C44" s="6"/>
      <c r="D44" s="6"/>
      <c r="E44" s="6"/>
      <c r="F44" s="4"/>
    </row>
    <row r="45" spans="1:6" s="10" customFormat="1" ht="15.75">
      <c r="A45" s="3"/>
      <c r="B45" s="3"/>
      <c r="C45" s="6"/>
      <c r="D45" s="8"/>
      <c r="E45" s="8"/>
      <c r="F45" s="4"/>
    </row>
    <row r="46" spans="1:6" s="10" customFormat="1" ht="15.75">
      <c r="A46" s="3"/>
      <c r="B46" s="3"/>
      <c r="C46" s="6"/>
      <c r="D46" s="1"/>
      <c r="E46" s="1"/>
      <c r="F46" s="2"/>
    </row>
    <row r="47" spans="1:6" s="10" customFormat="1" ht="15.75">
      <c r="A47" s="3"/>
      <c r="B47" s="3"/>
      <c r="C47" s="6"/>
      <c r="D47" s="1"/>
      <c r="E47" s="1"/>
      <c r="F47" s="2"/>
    </row>
    <row r="48" spans="1:6" s="10" customFormat="1" ht="12.75">
      <c r="A48" s="8"/>
      <c r="B48" s="8"/>
      <c r="C48" s="8"/>
      <c r="D48" s="1"/>
      <c r="E48" s="1"/>
      <c r="F48" s="2"/>
    </row>
    <row r="49" spans="1:6" s="11" customFormat="1" ht="12.75">
      <c r="A49" s="1"/>
      <c r="B49" s="1"/>
      <c r="C49" s="1"/>
      <c r="D49" s="1"/>
      <c r="E49" s="1"/>
      <c r="F49" s="2"/>
    </row>
    <row r="50" spans="1:6" s="11" customFormat="1" ht="12.75">
      <c r="A50" s="1"/>
      <c r="B50" s="1"/>
      <c r="C50" s="1"/>
      <c r="D50" s="1"/>
      <c r="E50" s="1"/>
      <c r="F50" s="2"/>
    </row>
    <row r="51" spans="1:6" s="11" customFormat="1" ht="12.75">
      <c r="A51" s="1"/>
      <c r="B51" s="1"/>
      <c r="C51" s="1"/>
      <c r="D51" s="1"/>
      <c r="E51" s="1"/>
      <c r="F51" s="2"/>
    </row>
    <row r="52" spans="1:6" s="11" customFormat="1" ht="12.75">
      <c r="A52" s="1"/>
      <c r="B52" s="1"/>
      <c r="C52" s="1"/>
      <c r="D52" s="1"/>
      <c r="E52" s="1"/>
      <c r="F52" s="2"/>
    </row>
    <row r="53" spans="1:6" s="11" customFormat="1" ht="12.75">
      <c r="A53" s="1"/>
      <c r="B53" s="1"/>
      <c r="C53" s="1"/>
      <c r="D53" s="1"/>
      <c r="E53" s="1"/>
      <c r="F53" s="2"/>
    </row>
    <row r="54" spans="1:6" s="11" customFormat="1" ht="12.75">
      <c r="A54" s="1"/>
      <c r="B54" s="1"/>
      <c r="C54" s="1"/>
      <c r="D54" s="1"/>
      <c r="E54" s="1"/>
      <c r="F54" s="2"/>
    </row>
    <row r="55" spans="1:6" s="11" customFormat="1" ht="12.75">
      <c r="A55" s="1"/>
      <c r="B55" s="1"/>
      <c r="C55" s="1"/>
      <c r="D55" s="1"/>
      <c r="E55" s="1"/>
      <c r="F55" s="2"/>
    </row>
    <row r="56" spans="1:6" s="11" customFormat="1" ht="12.75">
      <c r="A56" s="1"/>
      <c r="B56" s="1"/>
      <c r="C56" s="1"/>
      <c r="D56" s="1"/>
      <c r="E56" s="1"/>
      <c r="F56" s="2"/>
    </row>
    <row r="57" spans="1:6" s="11" customFormat="1" ht="12.75">
      <c r="A57" s="1"/>
      <c r="B57" s="1"/>
      <c r="C57" s="1"/>
      <c r="D57" s="1"/>
      <c r="E57" s="1"/>
      <c r="F57" s="2"/>
    </row>
    <row r="58" spans="1:6" s="11" customFormat="1" ht="12.75">
      <c r="A58" s="1"/>
      <c r="B58" s="1"/>
      <c r="C58" s="1"/>
      <c r="D58" s="1"/>
      <c r="E58" s="1"/>
      <c r="F58" s="2"/>
    </row>
    <row r="59" spans="1:6" s="11" customFormat="1" ht="12.75">
      <c r="A59" s="1"/>
      <c r="B59" s="1"/>
      <c r="C59" s="1"/>
      <c r="D59" s="1"/>
      <c r="E59" s="1"/>
      <c r="F59" s="2"/>
    </row>
    <row r="60" spans="1:6" s="11" customFormat="1" ht="12.75">
      <c r="A60" s="1"/>
      <c r="B60" s="1"/>
      <c r="C60" s="1"/>
      <c r="D60" s="1"/>
      <c r="E60" s="1"/>
      <c r="F60" s="2"/>
    </row>
    <row r="61" spans="1:6" s="11" customFormat="1" ht="12.75">
      <c r="A61" s="1"/>
      <c r="B61" s="1"/>
      <c r="C61" s="1"/>
      <c r="D61" s="1"/>
      <c r="E61" s="1"/>
      <c r="F61" s="2"/>
    </row>
    <row r="62" spans="1:6" s="11" customFormat="1" ht="12.75">
      <c r="A62" s="1"/>
      <c r="B62" s="1"/>
      <c r="C62" s="1"/>
      <c r="D62" s="1"/>
      <c r="E62" s="1"/>
      <c r="F62" s="2"/>
    </row>
    <row r="63" spans="1:6" s="11" customFormat="1" ht="12.75">
      <c r="A63" s="1"/>
      <c r="B63" s="1"/>
      <c r="C63" s="1"/>
      <c r="D63" s="1"/>
      <c r="E63" s="1"/>
      <c r="F63" s="2"/>
    </row>
    <row r="64" spans="1:6" s="11" customFormat="1" ht="12.75">
      <c r="A64" s="1"/>
      <c r="B64" s="1"/>
      <c r="C64" s="1"/>
      <c r="D64" s="1"/>
      <c r="E64" s="1"/>
      <c r="F64" s="2"/>
    </row>
    <row r="65" spans="1:6" s="11" customFormat="1" ht="12.75">
      <c r="A65" s="1"/>
      <c r="B65" s="1"/>
      <c r="C65" s="1"/>
      <c r="D65" s="1"/>
      <c r="E65" s="1"/>
      <c r="F65" s="2"/>
    </row>
    <row r="66" spans="1:6" s="11" customFormat="1" ht="12.75">
      <c r="A66" s="1"/>
      <c r="B66" s="1"/>
      <c r="C66" s="1"/>
      <c r="D66" s="1"/>
      <c r="E66" s="1"/>
      <c r="F66" s="2"/>
    </row>
    <row r="67" spans="1:6" s="11" customFormat="1" ht="12.75">
      <c r="A67" s="1"/>
      <c r="B67" s="1"/>
      <c r="C67" s="1"/>
      <c r="D67" s="1"/>
      <c r="E67" s="1"/>
      <c r="F67" s="2"/>
    </row>
  </sheetData>
  <mergeCells count="14">
    <mergeCell ref="A29:A31"/>
    <mergeCell ref="E29:E31"/>
    <mergeCell ref="B22:C22"/>
    <mergeCell ref="A23:A25"/>
    <mergeCell ref="E23:E25"/>
    <mergeCell ref="E26:E28"/>
    <mergeCell ref="B21:C21"/>
    <mergeCell ref="B20:C20"/>
    <mergeCell ref="B10:C10"/>
    <mergeCell ref="A26:A28"/>
    <mergeCell ref="B3:E3"/>
    <mergeCell ref="A3:A4"/>
    <mergeCell ref="B4:E4"/>
    <mergeCell ref="B19:C19"/>
  </mergeCells>
  <printOptions/>
  <pageMargins left="1" right="0" top="0.25" bottom="0.25" header="0.5" footer="0.5"/>
  <pageSetup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L67"/>
  <sheetViews>
    <sheetView workbookViewId="0" topLeftCell="A1">
      <pane xSplit="1" ySplit="10" topLeftCell="B2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8" sqref="B8"/>
    </sheetView>
  </sheetViews>
  <sheetFormatPr defaultColWidth="9.140625" defaultRowHeight="12.75"/>
  <cols>
    <col min="1" max="1" width="16.28125" style="1" customWidth="1"/>
    <col min="2" max="3" width="12.7109375" style="1" customWidth="1"/>
    <col min="4" max="4" width="13.7109375" style="1" customWidth="1"/>
    <col min="5" max="5" width="28.57421875" style="1" customWidth="1"/>
    <col min="6" max="6" width="10.421875" style="2" customWidth="1"/>
  </cols>
  <sheetData>
    <row r="1" spans="1:6" ht="21" thickBot="1">
      <c r="A1" s="25" t="s">
        <v>14</v>
      </c>
      <c r="B1" s="106"/>
      <c r="C1" s="107"/>
      <c r="D1" s="107"/>
      <c r="E1" s="107"/>
      <c r="F1" s="108"/>
    </row>
    <row r="2" spans="1:6" s="12" customFormat="1" ht="19.5" customHeight="1">
      <c r="A2" s="40" t="s">
        <v>9</v>
      </c>
      <c r="B2" s="105" t="s">
        <v>186</v>
      </c>
      <c r="C2" s="34"/>
      <c r="D2" s="34"/>
      <c r="E2" s="34"/>
      <c r="F2" s="61">
        <v>7525</v>
      </c>
    </row>
    <row r="3" spans="1:12" s="12" customFormat="1" ht="19.5" customHeight="1">
      <c r="A3" s="261" t="s">
        <v>11</v>
      </c>
      <c r="B3" s="263" t="s">
        <v>188</v>
      </c>
      <c r="C3" s="271"/>
      <c r="D3" s="271"/>
      <c r="E3" s="272"/>
      <c r="F3" s="60"/>
      <c r="L3" s="12">
        <v>0</v>
      </c>
    </row>
    <row r="4" spans="1:12" s="12" customFormat="1" ht="20.25" customHeight="1">
      <c r="A4" s="262"/>
      <c r="B4" s="263" t="s">
        <v>187</v>
      </c>
      <c r="C4" s="264"/>
      <c r="D4" s="265"/>
      <c r="E4" s="266"/>
      <c r="F4" s="61"/>
      <c r="L4" s="12">
        <v>0</v>
      </c>
    </row>
    <row r="5" spans="1:12" s="12" customFormat="1" ht="18" customHeight="1">
      <c r="A5" s="32" t="s">
        <v>16</v>
      </c>
      <c r="B5" s="43" t="s">
        <v>178</v>
      </c>
      <c r="C5" s="44"/>
      <c r="D5" s="43"/>
      <c r="E5" s="62"/>
      <c r="F5" s="59"/>
      <c r="L5" s="12">
        <v>0</v>
      </c>
    </row>
    <row r="6" spans="1:12" s="12" customFormat="1" ht="18" customHeight="1">
      <c r="A6" s="32" t="s">
        <v>13</v>
      </c>
      <c r="B6" s="42">
        <v>25</v>
      </c>
      <c r="C6" s="90" t="s">
        <v>37</v>
      </c>
      <c r="D6" s="91">
        <v>0</v>
      </c>
      <c r="E6" s="26"/>
      <c r="F6" s="59"/>
      <c r="L6" s="12">
        <v>0</v>
      </c>
    </row>
    <row r="7" spans="1:12" s="13" customFormat="1" ht="18" customHeight="1">
      <c r="A7" s="33" t="s">
        <v>163</v>
      </c>
      <c r="B7" s="100">
        <f>Summary!L22</f>
        <v>79250</v>
      </c>
      <c r="C7" s="92"/>
      <c r="D7" s="93"/>
      <c r="E7" s="93"/>
      <c r="F7" s="64"/>
      <c r="L7" s="13">
        <v>0</v>
      </c>
    </row>
    <row r="8" spans="1:12" s="13" customFormat="1" ht="18" customHeight="1">
      <c r="A8" s="32" t="s">
        <v>23</v>
      </c>
      <c r="B8" s="27">
        <v>150000</v>
      </c>
      <c r="C8" s="28"/>
      <c r="D8" s="63" t="s">
        <v>24</v>
      </c>
      <c r="E8" s="27">
        <f>(B8*0.05)</f>
        <v>7500</v>
      </c>
      <c r="F8" s="78">
        <v>0.05</v>
      </c>
      <c r="L8" s="13">
        <v>0</v>
      </c>
    </row>
    <row r="9" spans="1:12" ht="9" customHeight="1">
      <c r="A9" s="17"/>
      <c r="B9" s="37"/>
      <c r="C9" s="38"/>
      <c r="D9" s="18"/>
      <c r="E9" s="38"/>
      <c r="F9" s="57"/>
      <c r="L9">
        <v>0</v>
      </c>
    </row>
    <row r="10" spans="1:12" ht="15.75">
      <c r="A10" s="9"/>
      <c r="B10" s="269" t="s">
        <v>0</v>
      </c>
      <c r="C10" s="270"/>
      <c r="D10" s="53" t="s">
        <v>12</v>
      </c>
      <c r="E10" s="54" t="s">
        <v>1</v>
      </c>
      <c r="F10" s="55" t="s">
        <v>28</v>
      </c>
      <c r="L10">
        <v>0</v>
      </c>
    </row>
    <row r="11" spans="1:12" ht="26.25">
      <c r="A11" s="74" t="s">
        <v>114</v>
      </c>
      <c r="B11" s="94"/>
      <c r="C11" s="117" t="s">
        <v>57</v>
      </c>
      <c r="D11" s="153" t="s">
        <v>57</v>
      </c>
      <c r="E11" s="103" t="s">
        <v>256</v>
      </c>
      <c r="F11" s="55"/>
      <c r="L11">
        <v>0</v>
      </c>
    </row>
    <row r="12" spans="1:12" s="16" customFormat="1" ht="23.25" customHeight="1">
      <c r="A12" s="14" t="s">
        <v>115</v>
      </c>
      <c r="B12" s="15"/>
      <c r="C12" s="15" t="s">
        <v>57</v>
      </c>
      <c r="D12" s="15" t="s">
        <v>57</v>
      </c>
      <c r="E12" s="50"/>
      <c r="F12" s="52"/>
      <c r="L12" s="16">
        <v>0</v>
      </c>
    </row>
    <row r="13" spans="1:12" s="16" customFormat="1" ht="24" customHeight="1">
      <c r="A13" s="14" t="s">
        <v>7</v>
      </c>
      <c r="B13" s="15">
        <v>0</v>
      </c>
      <c r="C13" s="15">
        <v>600</v>
      </c>
      <c r="D13" s="15" t="s">
        <v>57</v>
      </c>
      <c r="E13" s="50" t="s">
        <v>277</v>
      </c>
      <c r="F13" s="52"/>
      <c r="L13" s="16">
        <v>0</v>
      </c>
    </row>
    <row r="14" spans="1:12" s="16" customFormat="1" ht="24" customHeight="1">
      <c r="A14" s="14" t="s">
        <v>59</v>
      </c>
      <c r="B14" s="15"/>
      <c r="C14" s="76" t="s">
        <v>57</v>
      </c>
      <c r="D14" s="15" t="s">
        <v>57</v>
      </c>
      <c r="E14" s="50"/>
      <c r="F14" s="52"/>
      <c r="L14" s="16">
        <v>0</v>
      </c>
    </row>
    <row r="15" spans="1:12" s="16" customFormat="1" ht="21" customHeight="1">
      <c r="A15" s="14" t="s">
        <v>36</v>
      </c>
      <c r="B15" s="109">
        <v>0.2</v>
      </c>
      <c r="C15" s="76">
        <f>SUM(C12:C14)*B15</f>
        <v>120</v>
      </c>
      <c r="D15" s="15" t="s">
        <v>57</v>
      </c>
      <c r="E15" s="50"/>
      <c r="F15" s="52"/>
      <c r="L15" s="16">
        <v>0</v>
      </c>
    </row>
    <row r="16" spans="1:12" s="16" customFormat="1" ht="20.25" customHeight="1">
      <c r="A16" s="14" t="s">
        <v>35</v>
      </c>
      <c r="B16" s="109">
        <v>0.0825</v>
      </c>
      <c r="C16" s="76">
        <f>SUM(C13:C15)*B16</f>
        <v>59.400000000000006</v>
      </c>
      <c r="D16" s="15" t="s">
        <v>57</v>
      </c>
      <c r="E16" s="50"/>
      <c r="F16" s="52"/>
      <c r="L16" s="16">
        <v>0</v>
      </c>
    </row>
    <row r="17" spans="1:12" s="16" customFormat="1" ht="20.25" customHeight="1">
      <c r="A17" s="14" t="s">
        <v>43</v>
      </c>
      <c r="B17" s="86"/>
      <c r="C17" s="76" t="s">
        <v>57</v>
      </c>
      <c r="D17" s="15" t="s">
        <v>57</v>
      </c>
      <c r="E17" s="50"/>
      <c r="F17" s="52"/>
      <c r="L17" s="16">
        <v>0</v>
      </c>
    </row>
    <row r="18" spans="1:12" s="16" customFormat="1" ht="20.25" customHeight="1">
      <c r="A18" s="14" t="s">
        <v>111</v>
      </c>
      <c r="B18" s="104"/>
      <c r="C18" s="76" t="s">
        <v>57</v>
      </c>
      <c r="D18" s="15" t="s">
        <v>57</v>
      </c>
      <c r="E18" s="50"/>
      <c r="F18" s="52"/>
      <c r="L18" s="16">
        <v>0</v>
      </c>
    </row>
    <row r="19" spans="1:12" s="16" customFormat="1" ht="21.75" customHeight="1">
      <c r="A19" s="14" t="s">
        <v>3</v>
      </c>
      <c r="B19" s="267" t="s">
        <v>57</v>
      </c>
      <c r="C19" s="268"/>
      <c r="D19" s="15" t="s">
        <v>57</v>
      </c>
      <c r="E19" s="50"/>
      <c r="F19" s="52"/>
      <c r="L19" s="16">
        <v>0</v>
      </c>
    </row>
    <row r="20" spans="1:12" s="16" customFormat="1" ht="21" customHeight="1">
      <c r="A20" s="14" t="s">
        <v>5</v>
      </c>
      <c r="B20" s="267" t="s">
        <v>57</v>
      </c>
      <c r="C20" s="268"/>
      <c r="D20" s="15" t="s">
        <v>57</v>
      </c>
      <c r="E20" s="50" t="s">
        <v>169</v>
      </c>
      <c r="F20" s="52"/>
      <c r="L20" s="16">
        <v>0</v>
      </c>
    </row>
    <row r="21" spans="1:12" s="16" customFormat="1" ht="19.5" customHeight="1">
      <c r="A21" s="14" t="s">
        <v>8</v>
      </c>
      <c r="B21" s="267">
        <v>400</v>
      </c>
      <c r="C21" s="268"/>
      <c r="D21" s="15">
        <v>150</v>
      </c>
      <c r="E21" s="50" t="s">
        <v>275</v>
      </c>
      <c r="F21" s="52"/>
      <c r="L21" s="16">
        <v>0</v>
      </c>
    </row>
    <row r="22" spans="1:12" s="16" customFormat="1" ht="17.25" customHeight="1">
      <c r="A22" s="14" t="s">
        <v>15</v>
      </c>
      <c r="B22" s="267">
        <v>60</v>
      </c>
      <c r="C22" s="268"/>
      <c r="D22" s="15">
        <v>60</v>
      </c>
      <c r="E22" s="50" t="s">
        <v>168</v>
      </c>
      <c r="F22" s="52"/>
      <c r="L22" s="16">
        <v>0</v>
      </c>
    </row>
    <row r="23" spans="1:12" s="16" customFormat="1" ht="15" customHeight="1">
      <c r="A23" s="273" t="s">
        <v>17</v>
      </c>
      <c r="B23" s="14" t="s">
        <v>2</v>
      </c>
      <c r="C23" s="15">
        <v>10</v>
      </c>
      <c r="D23" s="15">
        <v>10</v>
      </c>
      <c r="E23" s="276" t="s">
        <v>267</v>
      </c>
      <c r="F23" s="52"/>
      <c r="L23" s="16">
        <v>0</v>
      </c>
    </row>
    <row r="24" spans="1:12" s="16" customFormat="1" ht="15" customHeight="1">
      <c r="A24" s="274"/>
      <c r="B24" s="14" t="s">
        <v>18</v>
      </c>
      <c r="C24" s="15">
        <v>8.2</v>
      </c>
      <c r="D24" s="15">
        <v>8.2</v>
      </c>
      <c r="E24" s="277"/>
      <c r="F24" s="52"/>
      <c r="L24" s="16">
        <v>0</v>
      </c>
    </row>
    <row r="25" spans="1:12" s="16" customFormat="1" ht="15" customHeight="1">
      <c r="A25" s="275"/>
      <c r="B25" s="14" t="s">
        <v>19</v>
      </c>
      <c r="C25" s="15" t="s">
        <v>57</v>
      </c>
      <c r="D25" s="15" t="s">
        <v>57</v>
      </c>
      <c r="E25" s="278"/>
      <c r="F25" s="52"/>
      <c r="L25" s="16">
        <v>0</v>
      </c>
    </row>
    <row r="26" spans="1:12" s="16" customFormat="1" ht="15" customHeight="1">
      <c r="A26" s="273" t="s">
        <v>45</v>
      </c>
      <c r="B26" s="14" t="s">
        <v>46</v>
      </c>
      <c r="C26" s="15">
        <v>1200</v>
      </c>
      <c r="D26" s="15">
        <v>1302.24</v>
      </c>
      <c r="E26" s="280" t="s">
        <v>276</v>
      </c>
      <c r="F26" s="52"/>
      <c r="L26" s="16">
        <v>0</v>
      </c>
    </row>
    <row r="27" spans="1:12" s="16" customFormat="1" ht="15" customHeight="1">
      <c r="A27" s="274"/>
      <c r="B27" s="14" t="s">
        <v>47</v>
      </c>
      <c r="C27" s="15">
        <v>80</v>
      </c>
      <c r="D27" s="15">
        <v>40</v>
      </c>
      <c r="E27" s="281"/>
      <c r="F27" s="52"/>
      <c r="L27" s="16">
        <v>0</v>
      </c>
    </row>
    <row r="28" spans="1:12" s="16" customFormat="1" ht="15" customHeight="1">
      <c r="A28" s="275"/>
      <c r="B28" s="14" t="s">
        <v>48</v>
      </c>
      <c r="C28" s="15">
        <v>400</v>
      </c>
      <c r="D28" s="15">
        <v>101.46</v>
      </c>
      <c r="E28" s="259"/>
      <c r="F28" s="52"/>
      <c r="L28" s="16">
        <v>0</v>
      </c>
    </row>
    <row r="29" spans="1:12" s="16" customFormat="1" ht="15" customHeight="1">
      <c r="A29" s="273" t="s">
        <v>75</v>
      </c>
      <c r="B29" s="14" t="s">
        <v>46</v>
      </c>
      <c r="C29" s="15" t="s">
        <v>57</v>
      </c>
      <c r="D29" s="15" t="s">
        <v>57</v>
      </c>
      <c r="E29" s="280"/>
      <c r="F29" s="52"/>
      <c r="L29" s="16">
        <v>0</v>
      </c>
    </row>
    <row r="30" spans="1:12" s="16" customFormat="1" ht="15" customHeight="1">
      <c r="A30" s="274"/>
      <c r="B30" s="14" t="s">
        <v>47</v>
      </c>
      <c r="C30" s="15" t="s">
        <v>57</v>
      </c>
      <c r="D30" s="15" t="s">
        <v>57</v>
      </c>
      <c r="E30" s="281"/>
      <c r="F30" s="52"/>
      <c r="L30" s="16">
        <v>0</v>
      </c>
    </row>
    <row r="31" spans="1:12" s="16" customFormat="1" ht="15" customHeight="1">
      <c r="A31" s="275"/>
      <c r="B31" s="14" t="s">
        <v>48</v>
      </c>
      <c r="C31" s="15" t="s">
        <v>57</v>
      </c>
      <c r="D31" s="15" t="s">
        <v>57</v>
      </c>
      <c r="E31" s="259"/>
      <c r="F31" s="52"/>
      <c r="L31" s="16">
        <v>0</v>
      </c>
    </row>
    <row r="32" spans="1:12" s="16" customFormat="1" ht="15" customHeight="1">
      <c r="A32" s="147" t="s">
        <v>230</v>
      </c>
      <c r="B32" s="148"/>
      <c r="C32" s="125">
        <v>16058.17</v>
      </c>
      <c r="D32" s="125">
        <v>16058.17</v>
      </c>
      <c r="E32" s="149" t="s">
        <v>273</v>
      </c>
      <c r="F32" s="127"/>
      <c r="L32" s="16">
        <v>0</v>
      </c>
    </row>
    <row r="33" spans="1:12" s="16" customFormat="1" ht="35.25" customHeight="1">
      <c r="A33" s="45" t="s">
        <v>6</v>
      </c>
      <c r="B33" s="47"/>
      <c r="C33" s="46">
        <f>SUM(B11:C31)</f>
        <v>2937.8824999999997</v>
      </c>
      <c r="D33" s="67">
        <f>SUM(D12:D30)</f>
        <v>1671.9</v>
      </c>
      <c r="E33" s="66"/>
      <c r="F33" s="51"/>
      <c r="L33" s="16">
        <v>0</v>
      </c>
    </row>
    <row r="34" spans="1:12" s="16" customFormat="1" ht="13.5" customHeight="1">
      <c r="A34" s="68"/>
      <c r="B34" s="69"/>
      <c r="C34" s="70"/>
      <c r="D34" s="70"/>
      <c r="E34" s="71"/>
      <c r="F34" s="72"/>
      <c r="L34" s="16">
        <v>0</v>
      </c>
    </row>
    <row r="35" spans="1:12" s="10" customFormat="1" ht="21" customHeight="1">
      <c r="A35" s="73" t="s">
        <v>29</v>
      </c>
      <c r="B35" s="3"/>
      <c r="C35" s="3"/>
      <c r="D35" s="3"/>
      <c r="E35" s="3"/>
      <c r="F35" s="4"/>
      <c r="L35" s="10">
        <v>0</v>
      </c>
    </row>
    <row r="36" spans="1:12" s="10" customFormat="1" ht="30" customHeight="1" thickBot="1">
      <c r="A36" s="21"/>
      <c r="B36" s="22"/>
      <c r="C36" s="23"/>
      <c r="D36" s="65"/>
      <c r="E36" s="6"/>
      <c r="F36" s="4"/>
      <c r="L36" s="10">
        <v>0</v>
      </c>
    </row>
    <row r="37" spans="1:12" s="10" customFormat="1" ht="15.75">
      <c r="A37" s="19" t="s">
        <v>172</v>
      </c>
      <c r="B37" s="3"/>
      <c r="C37" s="5"/>
      <c r="D37" s="24" t="s">
        <v>22</v>
      </c>
      <c r="E37" s="6"/>
      <c r="F37" s="4"/>
      <c r="L37" s="10">
        <v>0</v>
      </c>
    </row>
    <row r="38" spans="1:12" s="10" customFormat="1" ht="30" customHeight="1" thickBot="1">
      <c r="A38" s="21"/>
      <c r="B38" s="22"/>
      <c r="C38" s="23"/>
      <c r="D38" s="65"/>
      <c r="E38" s="6"/>
      <c r="F38" s="4"/>
      <c r="L38" s="10">
        <v>0</v>
      </c>
    </row>
    <row r="39" spans="1:12" s="10" customFormat="1" ht="15.75">
      <c r="A39" s="19" t="s">
        <v>116</v>
      </c>
      <c r="B39" s="3"/>
      <c r="C39" s="5"/>
      <c r="D39" s="24" t="s">
        <v>22</v>
      </c>
      <c r="E39" s="6"/>
      <c r="F39" s="4"/>
      <c r="L39" s="10">
        <v>0</v>
      </c>
    </row>
    <row r="40" spans="1:12" s="10" customFormat="1" ht="19.5" customHeight="1">
      <c r="A40" s="19"/>
      <c r="B40" s="3"/>
      <c r="C40" s="5"/>
      <c r="D40" s="6"/>
      <c r="E40" s="6"/>
      <c r="F40" s="4"/>
      <c r="L40" s="10">
        <v>0</v>
      </c>
    </row>
    <row r="41" spans="1:12" s="10" customFormat="1" ht="13.5" customHeight="1">
      <c r="A41" s="3"/>
      <c r="B41" s="3"/>
      <c r="C41" s="7"/>
      <c r="D41" s="6"/>
      <c r="E41" s="6"/>
      <c r="F41" s="4"/>
      <c r="L41" s="10">
        <v>0</v>
      </c>
    </row>
    <row r="42" spans="1:12" s="10" customFormat="1" ht="12.75" customHeight="1">
      <c r="A42" s="3"/>
      <c r="B42" s="3"/>
      <c r="C42" s="6"/>
      <c r="D42" s="6"/>
      <c r="E42" s="6"/>
      <c r="F42" s="4"/>
      <c r="L42" s="10">
        <v>0</v>
      </c>
    </row>
    <row r="43" spans="1:12" s="10" customFormat="1" ht="13.5" customHeight="1">
      <c r="A43" s="3"/>
      <c r="B43" s="3"/>
      <c r="C43" s="6"/>
      <c r="D43" s="6"/>
      <c r="E43" s="6"/>
      <c r="F43" s="4"/>
      <c r="L43" s="10">
        <v>0</v>
      </c>
    </row>
    <row r="44" spans="1:12" s="10" customFormat="1" ht="15.75">
      <c r="A44" s="3"/>
      <c r="B44" s="3"/>
      <c r="C44" s="6"/>
      <c r="D44" s="6"/>
      <c r="E44" s="6"/>
      <c r="F44" s="4"/>
      <c r="L44" s="10">
        <v>0</v>
      </c>
    </row>
    <row r="45" spans="1:12" s="10" customFormat="1" ht="15.75">
      <c r="A45" s="3"/>
      <c r="B45" s="3"/>
      <c r="C45" s="6"/>
      <c r="D45" s="8"/>
      <c r="E45" s="8"/>
      <c r="F45" s="4"/>
      <c r="L45" s="10">
        <v>0</v>
      </c>
    </row>
    <row r="46" spans="1:12" s="10" customFormat="1" ht="15.75">
      <c r="A46" s="3"/>
      <c r="B46" s="3"/>
      <c r="C46" s="6"/>
      <c r="D46" s="1"/>
      <c r="E46" s="1"/>
      <c r="F46" s="2"/>
      <c r="L46" s="10">
        <v>0</v>
      </c>
    </row>
    <row r="47" spans="1:12" s="10" customFormat="1" ht="15.75">
      <c r="A47" s="3"/>
      <c r="B47" s="3"/>
      <c r="C47" s="6"/>
      <c r="D47" s="1"/>
      <c r="E47" s="1"/>
      <c r="F47" s="2"/>
      <c r="L47" s="10">
        <v>0</v>
      </c>
    </row>
    <row r="48" spans="1:12" s="10" customFormat="1" ht="12.75">
      <c r="A48" s="8"/>
      <c r="B48" s="8"/>
      <c r="C48" s="8"/>
      <c r="D48" s="1"/>
      <c r="E48" s="1"/>
      <c r="F48" s="2"/>
      <c r="L48" s="10">
        <v>0</v>
      </c>
    </row>
    <row r="49" spans="1:12" s="11" customFormat="1" ht="12.75">
      <c r="A49" s="1"/>
      <c r="B49" s="1"/>
      <c r="C49" s="1"/>
      <c r="D49" s="1"/>
      <c r="E49" s="1"/>
      <c r="F49" s="2"/>
      <c r="L49" s="11">
        <v>0</v>
      </c>
    </row>
    <row r="50" spans="1:12" s="11" customFormat="1" ht="12.75">
      <c r="A50" s="1"/>
      <c r="B50" s="1"/>
      <c r="C50" s="1"/>
      <c r="D50" s="1"/>
      <c r="E50" s="1"/>
      <c r="F50" s="2"/>
      <c r="L50" s="11">
        <v>0</v>
      </c>
    </row>
    <row r="51" spans="1:12" s="11" customFormat="1" ht="12.75">
      <c r="A51" s="1"/>
      <c r="B51" s="1"/>
      <c r="C51" s="1"/>
      <c r="D51" s="1"/>
      <c r="E51" s="1"/>
      <c r="F51" s="2"/>
      <c r="L51" s="11">
        <v>0</v>
      </c>
    </row>
    <row r="52" spans="1:12" s="11" customFormat="1" ht="12.75">
      <c r="A52" s="1"/>
      <c r="B52" s="1"/>
      <c r="C52" s="1"/>
      <c r="D52" s="1"/>
      <c r="E52" s="1"/>
      <c r="F52" s="2"/>
      <c r="L52" s="11">
        <v>0</v>
      </c>
    </row>
    <row r="53" spans="1:12" s="11" customFormat="1" ht="12.75">
      <c r="A53" s="1"/>
      <c r="B53" s="1"/>
      <c r="C53" s="1"/>
      <c r="D53" s="1"/>
      <c r="E53" s="1"/>
      <c r="F53" s="2"/>
      <c r="L53" s="11">
        <v>0</v>
      </c>
    </row>
    <row r="54" spans="1:12" s="11" customFormat="1" ht="12.75">
      <c r="A54" s="1"/>
      <c r="B54" s="1"/>
      <c r="C54" s="1"/>
      <c r="D54" s="1"/>
      <c r="E54" s="1"/>
      <c r="F54" s="2"/>
      <c r="L54" s="11">
        <v>0</v>
      </c>
    </row>
    <row r="55" spans="1:12" s="11" customFormat="1" ht="12.75">
      <c r="A55" s="1"/>
      <c r="B55" s="1"/>
      <c r="C55" s="1"/>
      <c r="D55" s="1"/>
      <c r="E55" s="1"/>
      <c r="F55" s="2"/>
      <c r="L55" s="11">
        <v>0</v>
      </c>
    </row>
    <row r="56" spans="1:12" s="11" customFormat="1" ht="12.75">
      <c r="A56" s="1"/>
      <c r="B56" s="1"/>
      <c r="C56" s="1"/>
      <c r="D56" s="1"/>
      <c r="E56" s="1"/>
      <c r="F56" s="2"/>
      <c r="L56" s="11">
        <v>0</v>
      </c>
    </row>
    <row r="57" spans="1:12" s="11" customFormat="1" ht="12.75">
      <c r="A57" s="1"/>
      <c r="B57" s="1"/>
      <c r="C57" s="1"/>
      <c r="D57" s="1"/>
      <c r="E57" s="1"/>
      <c r="F57" s="2"/>
      <c r="L57" s="11">
        <v>0</v>
      </c>
    </row>
    <row r="58" spans="1:12" s="11" customFormat="1" ht="12.75">
      <c r="A58" s="1"/>
      <c r="B58" s="1"/>
      <c r="C58" s="1"/>
      <c r="D58" s="1"/>
      <c r="E58" s="1"/>
      <c r="F58" s="2"/>
      <c r="L58" s="11">
        <v>0</v>
      </c>
    </row>
    <row r="59" spans="1:12" s="11" customFormat="1" ht="12.75">
      <c r="A59" s="1"/>
      <c r="B59" s="1"/>
      <c r="C59" s="1"/>
      <c r="D59" s="1"/>
      <c r="E59" s="1"/>
      <c r="F59" s="2"/>
      <c r="L59" s="11">
        <v>0</v>
      </c>
    </row>
    <row r="60" spans="1:12" s="11" customFormat="1" ht="12.75">
      <c r="A60" s="1"/>
      <c r="B60" s="1"/>
      <c r="C60" s="1"/>
      <c r="D60" s="1"/>
      <c r="E60" s="1"/>
      <c r="F60" s="2"/>
      <c r="L60" s="11">
        <v>0</v>
      </c>
    </row>
    <row r="61" spans="1:12" s="11" customFormat="1" ht="12.75">
      <c r="A61" s="1"/>
      <c r="B61" s="1"/>
      <c r="C61" s="1"/>
      <c r="D61" s="1"/>
      <c r="E61" s="1"/>
      <c r="F61" s="2"/>
      <c r="L61" s="11">
        <v>0</v>
      </c>
    </row>
    <row r="62" spans="1:12" s="11" customFormat="1" ht="12.75">
      <c r="A62" s="1"/>
      <c r="B62" s="1"/>
      <c r="C62" s="1"/>
      <c r="D62" s="1"/>
      <c r="E62" s="1"/>
      <c r="F62" s="2"/>
      <c r="L62" s="11">
        <v>0</v>
      </c>
    </row>
    <row r="63" spans="1:12" s="11" customFormat="1" ht="12.75">
      <c r="A63" s="1"/>
      <c r="B63" s="1"/>
      <c r="C63" s="1"/>
      <c r="D63" s="1"/>
      <c r="E63" s="1"/>
      <c r="F63" s="2"/>
      <c r="L63" s="11">
        <v>0</v>
      </c>
    </row>
    <row r="64" spans="1:12" s="11" customFormat="1" ht="12.75">
      <c r="A64" s="1"/>
      <c r="B64" s="1"/>
      <c r="C64" s="1"/>
      <c r="D64" s="1"/>
      <c r="E64" s="1"/>
      <c r="F64" s="2"/>
      <c r="L64" s="11">
        <v>0</v>
      </c>
    </row>
    <row r="65" spans="1:12" s="11" customFormat="1" ht="12.75">
      <c r="A65" s="1"/>
      <c r="B65" s="1"/>
      <c r="C65" s="1"/>
      <c r="D65" s="1"/>
      <c r="E65" s="1"/>
      <c r="F65" s="2"/>
      <c r="L65" s="11">
        <v>0</v>
      </c>
    </row>
    <row r="66" spans="1:12" s="11" customFormat="1" ht="12.75">
      <c r="A66" s="1"/>
      <c r="B66" s="1"/>
      <c r="C66" s="1"/>
      <c r="D66" s="1"/>
      <c r="E66" s="1"/>
      <c r="F66" s="2"/>
      <c r="L66" s="11">
        <v>0</v>
      </c>
    </row>
    <row r="67" spans="1:12" s="11" customFormat="1" ht="12.75">
      <c r="A67" s="1"/>
      <c r="B67" s="1"/>
      <c r="C67" s="1"/>
      <c r="D67" s="1"/>
      <c r="E67" s="1"/>
      <c r="F67" s="2"/>
      <c r="L67" s="11">
        <v>0</v>
      </c>
    </row>
  </sheetData>
  <mergeCells count="14">
    <mergeCell ref="A29:A31"/>
    <mergeCell ref="E29:E31"/>
    <mergeCell ref="B22:C22"/>
    <mergeCell ref="A23:A25"/>
    <mergeCell ref="E23:E25"/>
    <mergeCell ref="E26:E28"/>
    <mergeCell ref="B21:C21"/>
    <mergeCell ref="B20:C20"/>
    <mergeCell ref="B10:C10"/>
    <mergeCell ref="A26:A28"/>
    <mergeCell ref="B3:E3"/>
    <mergeCell ref="A3:A4"/>
    <mergeCell ref="B4:E4"/>
    <mergeCell ref="B19:C19"/>
  </mergeCells>
  <printOptions/>
  <pageMargins left="1" right="0" top="0.25" bottom="0.2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59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8" sqref="B8"/>
    </sheetView>
  </sheetViews>
  <sheetFormatPr defaultColWidth="9.140625" defaultRowHeight="12.75"/>
  <cols>
    <col min="1" max="1" width="16.28125" style="1" customWidth="1"/>
    <col min="2" max="3" width="12.7109375" style="1" customWidth="1"/>
    <col min="4" max="4" width="13.7109375" style="1" customWidth="1"/>
    <col min="5" max="5" width="29.28125" style="1" customWidth="1"/>
    <col min="6" max="6" width="10.421875" style="2" customWidth="1"/>
  </cols>
  <sheetData>
    <row r="1" spans="1:6" ht="21" thickBot="1">
      <c r="A1" s="25" t="s">
        <v>14</v>
      </c>
      <c r="B1" s="29"/>
      <c r="C1" s="30"/>
      <c r="D1" s="58"/>
      <c r="E1" s="58"/>
      <c r="F1" s="56"/>
    </row>
    <row r="2" spans="1:6" s="12" customFormat="1" ht="19.5" customHeight="1">
      <c r="A2" s="40" t="s">
        <v>9</v>
      </c>
      <c r="B2" s="41" t="s">
        <v>252</v>
      </c>
      <c r="C2" s="26"/>
      <c r="D2" s="26"/>
      <c r="E2" s="26"/>
      <c r="F2" s="59">
        <v>7520</v>
      </c>
    </row>
    <row r="3" spans="1:6" s="12" customFormat="1" ht="19.5" customHeight="1">
      <c r="A3" s="261" t="s">
        <v>11</v>
      </c>
      <c r="B3" s="263" t="s">
        <v>38</v>
      </c>
      <c r="C3" s="271"/>
      <c r="D3" s="271"/>
      <c r="E3" s="272"/>
      <c r="F3" s="60"/>
    </row>
    <row r="4" spans="1:6" s="12" customFormat="1" ht="23.25" customHeight="1">
      <c r="A4" s="262"/>
      <c r="B4" s="263" t="s">
        <v>39</v>
      </c>
      <c r="C4" s="264"/>
      <c r="D4" s="265"/>
      <c r="E4" s="266"/>
      <c r="F4" s="61"/>
    </row>
    <row r="5" spans="1:6" s="12" customFormat="1" ht="18" customHeight="1">
      <c r="A5" s="32" t="s">
        <v>16</v>
      </c>
      <c r="B5" s="43" t="s">
        <v>40</v>
      </c>
      <c r="C5" s="44"/>
      <c r="D5" s="43"/>
      <c r="E5" s="62"/>
      <c r="F5" s="59"/>
    </row>
    <row r="6" spans="1:6" s="12" customFormat="1" ht="18" customHeight="1">
      <c r="A6" s="32" t="s">
        <v>13</v>
      </c>
      <c r="B6" s="42">
        <v>60</v>
      </c>
      <c r="C6" s="90" t="s">
        <v>37</v>
      </c>
      <c r="D6" s="91">
        <v>72</v>
      </c>
      <c r="E6" s="26"/>
      <c r="F6" s="59"/>
    </row>
    <row r="7" spans="1:6" s="13" customFormat="1" ht="18" customHeight="1">
      <c r="A7" s="33" t="s">
        <v>118</v>
      </c>
      <c r="B7" s="99">
        <f>Summary!L4</f>
        <v>137500</v>
      </c>
      <c r="C7" s="101"/>
      <c r="D7" s="93"/>
      <c r="E7" s="93"/>
      <c r="F7" s="64"/>
    </row>
    <row r="8" spans="1:6" s="13" customFormat="1" ht="18" customHeight="1">
      <c r="A8" s="32" t="s">
        <v>23</v>
      </c>
      <c r="B8" s="27">
        <v>150000</v>
      </c>
      <c r="C8" s="28"/>
      <c r="D8" s="63" t="s">
        <v>24</v>
      </c>
      <c r="E8" s="27">
        <f>(B8*0.06)</f>
        <v>9000</v>
      </c>
      <c r="F8" s="78">
        <v>0.06</v>
      </c>
    </row>
    <row r="9" spans="1:6" ht="9" customHeight="1">
      <c r="A9" s="17"/>
      <c r="B9" s="37"/>
      <c r="C9" s="38"/>
      <c r="D9" s="18"/>
      <c r="E9" s="38"/>
      <c r="F9" s="57"/>
    </row>
    <row r="10" spans="1:6" ht="15.75">
      <c r="A10" s="9"/>
      <c r="B10" s="269" t="s">
        <v>0</v>
      </c>
      <c r="C10" s="270"/>
      <c r="D10" s="53" t="s">
        <v>12</v>
      </c>
      <c r="E10" s="54" t="s">
        <v>1</v>
      </c>
      <c r="F10" s="55"/>
    </row>
    <row r="11" spans="1:6" s="16" customFormat="1" ht="26.25" customHeight="1">
      <c r="A11" s="14" t="s">
        <v>41</v>
      </c>
      <c r="B11" s="267">
        <v>1000</v>
      </c>
      <c r="C11" s="268"/>
      <c r="D11" s="15">
        <v>2747.07</v>
      </c>
      <c r="E11" s="50" t="s">
        <v>136</v>
      </c>
      <c r="F11" s="52"/>
    </row>
    <row r="12" spans="1:6" s="16" customFormat="1" ht="24" customHeight="1">
      <c r="A12" s="14" t="s">
        <v>7</v>
      </c>
      <c r="B12" s="15" t="s">
        <v>42</v>
      </c>
      <c r="C12" s="15">
        <f>(B6*47.5)</f>
        <v>2850</v>
      </c>
      <c r="D12" s="15">
        <v>5304.27</v>
      </c>
      <c r="E12" s="50" t="s">
        <v>134</v>
      </c>
      <c r="F12" s="52"/>
    </row>
    <row r="13" spans="1:6" s="16" customFormat="1" ht="21" customHeight="1">
      <c r="A13" s="14" t="s">
        <v>36</v>
      </c>
      <c r="B13" s="80">
        <v>0.22</v>
      </c>
      <c r="C13" s="76">
        <f>C12*0.22</f>
        <v>627</v>
      </c>
      <c r="D13" s="15" t="s">
        <v>105</v>
      </c>
      <c r="E13" s="50"/>
      <c r="F13" s="52"/>
    </row>
    <row r="14" spans="1:6" s="16" customFormat="1" ht="20.25" customHeight="1">
      <c r="A14" s="14" t="s">
        <v>35</v>
      </c>
      <c r="B14" s="81">
        <v>0.08375</v>
      </c>
      <c r="C14" s="76">
        <f>C12*0.08375</f>
        <v>238.68750000000003</v>
      </c>
      <c r="D14" s="15" t="s">
        <v>105</v>
      </c>
      <c r="E14" s="50"/>
      <c r="F14" s="52"/>
    </row>
    <row r="15" spans="1:6" s="16" customFormat="1" ht="20.25" customHeight="1">
      <c r="A15" s="14" t="s">
        <v>114</v>
      </c>
      <c r="B15" s="77"/>
      <c r="C15" s="76">
        <v>0</v>
      </c>
      <c r="D15" s="15">
        <v>0</v>
      </c>
      <c r="E15" s="50" t="s">
        <v>135</v>
      </c>
      <c r="F15" s="52"/>
    </row>
    <row r="16" spans="1:6" s="16" customFormat="1" ht="21.75" customHeight="1">
      <c r="A16" s="14" t="s">
        <v>3</v>
      </c>
      <c r="B16" s="267">
        <v>200</v>
      </c>
      <c r="C16" s="268"/>
      <c r="D16" s="15">
        <v>200</v>
      </c>
      <c r="E16" s="50"/>
      <c r="F16" s="52"/>
    </row>
    <row r="17" spans="1:6" s="16" customFormat="1" ht="21" customHeight="1">
      <c r="A17" s="14" t="s">
        <v>5</v>
      </c>
      <c r="B17" s="267">
        <v>365</v>
      </c>
      <c r="C17" s="268"/>
      <c r="D17" s="15">
        <v>365</v>
      </c>
      <c r="E17" s="50"/>
      <c r="F17" s="52"/>
    </row>
    <row r="18" spans="1:6" s="16" customFormat="1" ht="19.5" customHeight="1">
      <c r="A18" s="14" t="s">
        <v>8</v>
      </c>
      <c r="B18" s="267">
        <v>600</v>
      </c>
      <c r="C18" s="268"/>
      <c r="D18" s="15">
        <v>600</v>
      </c>
      <c r="E18" s="50"/>
      <c r="F18" s="52"/>
    </row>
    <row r="19" spans="1:6" s="16" customFormat="1" ht="15" customHeight="1">
      <c r="A19" s="273" t="s">
        <v>17</v>
      </c>
      <c r="B19" s="14" t="s">
        <v>2</v>
      </c>
      <c r="C19" s="15" t="s">
        <v>4</v>
      </c>
      <c r="D19" s="15" t="s">
        <v>4</v>
      </c>
      <c r="E19" s="276" t="s">
        <v>117</v>
      </c>
      <c r="F19" s="52"/>
    </row>
    <row r="20" spans="1:6" s="16" customFormat="1" ht="15" customHeight="1">
      <c r="A20" s="274"/>
      <c r="B20" s="14" t="s">
        <v>18</v>
      </c>
      <c r="C20" s="15"/>
      <c r="D20" s="15"/>
      <c r="E20" s="277"/>
      <c r="F20" s="52"/>
    </row>
    <row r="21" spans="1:6" s="16" customFormat="1" ht="15" customHeight="1">
      <c r="A21" s="275"/>
      <c r="B21" s="14" t="s">
        <v>19</v>
      </c>
      <c r="C21" s="15" t="s">
        <v>4</v>
      </c>
      <c r="D21" s="15" t="s">
        <v>4</v>
      </c>
      <c r="E21" s="278"/>
      <c r="F21" s="52"/>
    </row>
    <row r="22" spans="1:6" s="16" customFormat="1" ht="17.25" customHeight="1">
      <c r="A22" s="14" t="s">
        <v>15</v>
      </c>
      <c r="B22" s="267">
        <v>100</v>
      </c>
      <c r="C22" s="268"/>
      <c r="D22" s="15">
        <v>60</v>
      </c>
      <c r="E22" s="50"/>
      <c r="F22" s="52"/>
    </row>
    <row r="23" spans="1:6" s="16" customFormat="1" ht="35.25" customHeight="1">
      <c r="A23" s="45" t="s">
        <v>6</v>
      </c>
      <c r="B23" s="47"/>
      <c r="C23" s="46">
        <f>SUM(B11:C22)</f>
        <v>5980.991249999999</v>
      </c>
      <c r="D23" s="67">
        <f>SUM(D11:D22)</f>
        <v>9276.34</v>
      </c>
      <c r="E23" s="66"/>
      <c r="F23" s="51"/>
    </row>
    <row r="24" spans="1:6" s="16" customFormat="1" ht="13.5" customHeight="1">
      <c r="A24" s="68"/>
      <c r="B24" s="69"/>
      <c r="C24" s="70"/>
      <c r="D24" s="70"/>
      <c r="E24" s="71"/>
      <c r="F24" s="72"/>
    </row>
    <row r="25" spans="1:6" s="10" customFormat="1" ht="21" customHeight="1">
      <c r="A25" s="73"/>
      <c r="B25" s="3"/>
      <c r="C25" s="3"/>
      <c r="D25" s="3"/>
      <c r="E25" s="3"/>
      <c r="F25" s="4"/>
    </row>
    <row r="26" spans="1:6" s="10" customFormat="1" ht="30" customHeight="1">
      <c r="A26" s="19"/>
      <c r="B26" s="3"/>
      <c r="C26" s="5"/>
      <c r="E26" s="6"/>
      <c r="F26" s="4"/>
    </row>
    <row r="27" spans="1:6" s="10" customFormat="1" ht="15.75">
      <c r="A27" s="19"/>
      <c r="B27" s="3"/>
      <c r="C27" s="5"/>
      <c r="D27" s="24"/>
      <c r="E27" s="6"/>
      <c r="F27" s="4"/>
    </row>
    <row r="28" spans="1:6" s="10" customFormat="1" ht="30" customHeight="1">
      <c r="A28" s="19"/>
      <c r="B28" s="3"/>
      <c r="C28" s="5"/>
      <c r="D28" s="5"/>
      <c r="E28" s="6"/>
      <c r="F28" s="4"/>
    </row>
    <row r="29" spans="1:6" s="10" customFormat="1" ht="15.75">
      <c r="A29" s="19"/>
      <c r="B29" s="3"/>
      <c r="C29" s="5"/>
      <c r="D29" s="24"/>
      <c r="E29" s="6"/>
      <c r="F29" s="4"/>
    </row>
    <row r="30" spans="1:6" s="10" customFormat="1" ht="30" customHeight="1">
      <c r="A30" s="19"/>
      <c r="B30" s="3"/>
      <c r="C30" s="5"/>
      <c r="D30" s="5"/>
      <c r="E30" s="6"/>
      <c r="F30" s="4"/>
    </row>
    <row r="31" spans="1:6" s="10" customFormat="1" ht="15.75">
      <c r="A31" s="19"/>
      <c r="B31" s="3"/>
      <c r="C31" s="6"/>
      <c r="D31" s="20"/>
      <c r="E31" s="6"/>
      <c r="F31" s="4"/>
    </row>
    <row r="32" spans="1:6" s="10" customFormat="1" ht="19.5" customHeight="1">
      <c r="A32" s="19"/>
      <c r="B32" s="3"/>
      <c r="C32" s="5"/>
      <c r="D32" s="6"/>
      <c r="E32" s="6"/>
      <c r="F32" s="4"/>
    </row>
    <row r="33" spans="1:6" s="10" customFormat="1" ht="13.5" customHeight="1">
      <c r="A33" s="3"/>
      <c r="B33" s="3"/>
      <c r="C33" s="7"/>
      <c r="D33" s="6"/>
      <c r="E33" s="6"/>
      <c r="F33" s="4"/>
    </row>
    <row r="34" spans="1:6" s="10" customFormat="1" ht="12.75" customHeight="1">
      <c r="A34" s="3"/>
      <c r="B34" s="3"/>
      <c r="C34" s="6"/>
      <c r="D34" s="6"/>
      <c r="E34" s="6"/>
      <c r="F34" s="4"/>
    </row>
    <row r="35" spans="1:6" s="10" customFormat="1" ht="13.5" customHeight="1">
      <c r="A35" s="3"/>
      <c r="B35" s="3"/>
      <c r="C35" s="6"/>
      <c r="D35" s="6"/>
      <c r="E35" s="6"/>
      <c r="F35" s="4"/>
    </row>
    <row r="36" spans="1:6" s="10" customFormat="1" ht="15.75">
      <c r="A36" s="3"/>
      <c r="B36" s="3"/>
      <c r="C36" s="6"/>
      <c r="D36" s="6"/>
      <c r="E36" s="6"/>
      <c r="F36" s="4"/>
    </row>
    <row r="37" spans="1:6" s="10" customFormat="1" ht="15.75">
      <c r="A37" s="3"/>
      <c r="B37" s="3"/>
      <c r="C37" s="6"/>
      <c r="D37" s="8"/>
      <c r="E37" s="8"/>
      <c r="F37" s="4"/>
    </row>
    <row r="38" spans="1:6" s="10" customFormat="1" ht="15.75">
      <c r="A38" s="3"/>
      <c r="B38" s="3"/>
      <c r="C38" s="6"/>
      <c r="D38" s="1"/>
      <c r="E38" s="1"/>
      <c r="F38" s="2"/>
    </row>
    <row r="39" spans="1:6" s="10" customFormat="1" ht="15.75">
      <c r="A39" s="3"/>
      <c r="B39" s="3"/>
      <c r="C39" s="6"/>
      <c r="D39" s="1"/>
      <c r="E39" s="1"/>
      <c r="F39" s="2"/>
    </row>
    <row r="40" spans="1:6" s="10" customFormat="1" ht="12.75">
      <c r="A40" s="8"/>
      <c r="B40" s="8"/>
      <c r="C40" s="8"/>
      <c r="D40" s="1"/>
      <c r="E40" s="1"/>
      <c r="F40" s="2"/>
    </row>
    <row r="41" spans="1:6" s="11" customFormat="1" ht="12.75">
      <c r="A41" s="1"/>
      <c r="B41" s="1"/>
      <c r="C41" s="1"/>
      <c r="D41" s="1"/>
      <c r="E41" s="1"/>
      <c r="F41" s="2"/>
    </row>
    <row r="42" spans="1:6" s="11" customFormat="1" ht="12.75">
      <c r="A42" s="1"/>
      <c r="B42" s="1"/>
      <c r="C42" s="1"/>
      <c r="D42" s="1"/>
      <c r="E42" s="1"/>
      <c r="F42" s="2"/>
    </row>
    <row r="43" spans="1:6" s="11" customFormat="1" ht="12.75">
      <c r="A43" s="1"/>
      <c r="B43" s="1"/>
      <c r="C43" s="1"/>
      <c r="D43" s="1"/>
      <c r="E43" s="1"/>
      <c r="F43" s="2"/>
    </row>
    <row r="44" spans="1:6" s="11" customFormat="1" ht="12.75">
      <c r="A44" s="1"/>
      <c r="B44" s="1"/>
      <c r="C44" s="1"/>
      <c r="D44" s="1"/>
      <c r="E44" s="1"/>
      <c r="F44" s="2"/>
    </row>
    <row r="45" spans="1:6" s="11" customFormat="1" ht="12.75">
      <c r="A45" s="1"/>
      <c r="B45" s="1"/>
      <c r="C45" s="1"/>
      <c r="D45" s="1"/>
      <c r="E45" s="1"/>
      <c r="F45" s="2"/>
    </row>
    <row r="46" spans="1:6" s="11" customFormat="1" ht="12.75">
      <c r="A46" s="1"/>
      <c r="B46" s="1"/>
      <c r="C46" s="1"/>
      <c r="D46" s="1"/>
      <c r="E46" s="1"/>
      <c r="F46" s="2"/>
    </row>
    <row r="47" spans="1:6" s="11" customFormat="1" ht="12.75">
      <c r="A47" s="1"/>
      <c r="B47" s="1"/>
      <c r="C47" s="1"/>
      <c r="D47" s="1"/>
      <c r="E47" s="1"/>
      <c r="F47" s="2"/>
    </row>
    <row r="48" spans="1:6" s="11" customFormat="1" ht="12.75">
      <c r="A48" s="1"/>
      <c r="B48" s="1"/>
      <c r="C48" s="1"/>
      <c r="D48" s="1"/>
      <c r="E48" s="1"/>
      <c r="F48" s="2"/>
    </row>
    <row r="49" spans="1:6" s="11" customFormat="1" ht="12.75">
      <c r="A49" s="1"/>
      <c r="B49" s="1"/>
      <c r="C49" s="1"/>
      <c r="D49" s="1"/>
      <c r="E49" s="1"/>
      <c r="F49" s="2"/>
    </row>
    <row r="50" spans="1:6" s="11" customFormat="1" ht="12.75">
      <c r="A50" s="1"/>
      <c r="B50" s="1"/>
      <c r="C50" s="1"/>
      <c r="D50" s="1"/>
      <c r="E50" s="1"/>
      <c r="F50" s="2"/>
    </row>
    <row r="51" spans="1:6" s="11" customFormat="1" ht="12.75">
      <c r="A51" s="1"/>
      <c r="B51" s="1"/>
      <c r="C51" s="1"/>
      <c r="D51" s="1"/>
      <c r="E51" s="1"/>
      <c r="F51" s="2"/>
    </row>
    <row r="52" spans="1:6" s="11" customFormat="1" ht="12.75">
      <c r="A52" s="1"/>
      <c r="B52" s="1"/>
      <c r="C52" s="1"/>
      <c r="D52" s="1"/>
      <c r="E52" s="1"/>
      <c r="F52" s="2"/>
    </row>
    <row r="53" spans="1:6" s="11" customFormat="1" ht="12.75">
      <c r="A53" s="1"/>
      <c r="B53" s="1"/>
      <c r="C53" s="1"/>
      <c r="D53" s="1"/>
      <c r="E53" s="1"/>
      <c r="F53" s="2"/>
    </row>
    <row r="54" spans="1:6" s="11" customFormat="1" ht="12.75">
      <c r="A54" s="1"/>
      <c r="B54" s="1"/>
      <c r="C54" s="1"/>
      <c r="D54" s="1"/>
      <c r="E54" s="1"/>
      <c r="F54" s="2"/>
    </row>
    <row r="55" spans="1:6" s="11" customFormat="1" ht="12.75">
      <c r="A55" s="1"/>
      <c r="B55" s="1"/>
      <c r="C55" s="1"/>
      <c r="D55" s="1"/>
      <c r="E55" s="1"/>
      <c r="F55" s="2"/>
    </row>
    <row r="56" spans="1:6" s="11" customFormat="1" ht="12.75">
      <c r="A56" s="1"/>
      <c r="B56" s="1"/>
      <c r="C56" s="1"/>
      <c r="D56" s="1"/>
      <c r="E56" s="1"/>
      <c r="F56" s="2"/>
    </row>
    <row r="57" spans="1:6" s="11" customFormat="1" ht="12.75">
      <c r="A57" s="1"/>
      <c r="B57" s="1"/>
      <c r="C57" s="1"/>
      <c r="D57" s="1"/>
      <c r="E57" s="1"/>
      <c r="F57" s="2"/>
    </row>
    <row r="58" spans="1:6" s="11" customFormat="1" ht="12.75">
      <c r="A58" s="1"/>
      <c r="B58" s="1"/>
      <c r="C58" s="1"/>
      <c r="D58" s="1"/>
      <c r="E58" s="1"/>
      <c r="F58" s="2"/>
    </row>
    <row r="59" spans="1:6" s="11" customFormat="1" ht="12.75">
      <c r="A59" s="1"/>
      <c r="B59" s="1"/>
      <c r="C59" s="1"/>
      <c r="D59" s="1"/>
      <c r="E59" s="1"/>
      <c r="F59" s="2"/>
    </row>
  </sheetData>
  <mergeCells count="11">
    <mergeCell ref="B22:C22"/>
    <mergeCell ref="A19:A21"/>
    <mergeCell ref="E19:E21"/>
    <mergeCell ref="B18:C18"/>
    <mergeCell ref="A3:A4"/>
    <mergeCell ref="B4:E4"/>
    <mergeCell ref="B16:C16"/>
    <mergeCell ref="B17:C17"/>
    <mergeCell ref="B10:C10"/>
    <mergeCell ref="B11:C11"/>
    <mergeCell ref="B3:E3"/>
  </mergeCells>
  <printOptions/>
  <pageMargins left="1" right="0" top="0.25" bottom="0.25" header="0.5" footer="0.5"/>
  <pageSetup horizontalDpi="300" verticalDpi="3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F66"/>
  <sheetViews>
    <sheetView workbookViewId="0" topLeftCell="A1">
      <pane xSplit="1" ySplit="10" topLeftCell="B1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8" sqref="B8"/>
    </sheetView>
  </sheetViews>
  <sheetFormatPr defaultColWidth="9.140625" defaultRowHeight="12.75"/>
  <cols>
    <col min="1" max="1" width="16.28125" style="1" customWidth="1"/>
    <col min="2" max="3" width="12.7109375" style="1" customWidth="1"/>
    <col min="4" max="4" width="13.7109375" style="1" customWidth="1"/>
    <col min="5" max="5" width="28.57421875" style="1" customWidth="1"/>
    <col min="6" max="6" width="10.421875" style="2" customWidth="1"/>
  </cols>
  <sheetData>
    <row r="1" spans="1:6" ht="21" thickBot="1">
      <c r="A1" s="25" t="s">
        <v>14</v>
      </c>
      <c r="B1" s="106"/>
      <c r="C1" s="107"/>
      <c r="D1" s="107"/>
      <c r="E1" s="107"/>
      <c r="F1" s="108"/>
    </row>
    <row r="2" spans="1:6" s="12" customFormat="1" ht="19.5" customHeight="1">
      <c r="A2" s="40" t="s">
        <v>9</v>
      </c>
      <c r="B2" s="105" t="s">
        <v>243</v>
      </c>
      <c r="C2" s="34"/>
      <c r="D2" s="34"/>
      <c r="E2" s="34"/>
      <c r="F2" s="61">
        <v>7542</v>
      </c>
    </row>
    <row r="3" spans="1:6" s="12" customFormat="1" ht="19.5" customHeight="1">
      <c r="A3" s="261" t="s">
        <v>11</v>
      </c>
      <c r="B3" s="263" t="s">
        <v>309</v>
      </c>
      <c r="C3" s="271"/>
      <c r="D3" s="271"/>
      <c r="E3" s="272"/>
      <c r="F3" s="60"/>
    </row>
    <row r="4" spans="1:6" s="12" customFormat="1" ht="20.25" customHeight="1">
      <c r="A4" s="262"/>
      <c r="B4" s="263" t="s">
        <v>244</v>
      </c>
      <c r="C4" s="264"/>
      <c r="D4" s="265"/>
      <c r="E4" s="266"/>
      <c r="F4" s="61"/>
    </row>
    <row r="5" spans="1:6" s="12" customFormat="1" ht="18" customHeight="1">
      <c r="A5" s="32" t="s">
        <v>16</v>
      </c>
      <c r="B5" s="43" t="s">
        <v>239</v>
      </c>
      <c r="C5" s="44"/>
      <c r="D5" s="43"/>
      <c r="E5" s="62"/>
      <c r="F5" s="59"/>
    </row>
    <row r="6" spans="1:6" s="12" customFormat="1" ht="18" customHeight="1">
      <c r="A6" s="32" t="s">
        <v>13</v>
      </c>
      <c r="B6" s="42">
        <v>30</v>
      </c>
      <c r="C6" s="90" t="s">
        <v>37</v>
      </c>
      <c r="D6" s="91">
        <v>0</v>
      </c>
      <c r="E6" s="26"/>
      <c r="F6" s="59"/>
    </row>
    <row r="7" spans="1:6" s="13" customFormat="1" ht="18" customHeight="1">
      <c r="A7" s="33" t="s">
        <v>163</v>
      </c>
      <c r="B7" s="100">
        <f>Summary!L23</f>
        <v>124000</v>
      </c>
      <c r="C7" s="92"/>
      <c r="D7" s="93"/>
      <c r="E7" s="93"/>
      <c r="F7" s="64"/>
    </row>
    <row r="8" spans="1:6" s="13" customFormat="1" ht="18" customHeight="1">
      <c r="A8" s="32" t="s">
        <v>23</v>
      </c>
      <c r="B8" s="27">
        <v>100000</v>
      </c>
      <c r="C8" s="28"/>
      <c r="D8" s="63" t="s">
        <v>24</v>
      </c>
      <c r="E8" s="27">
        <f>(B8*0.05)</f>
        <v>5000</v>
      </c>
      <c r="F8" s="78">
        <v>0.05</v>
      </c>
    </row>
    <row r="9" spans="1:6" ht="9" customHeight="1">
      <c r="A9" s="17"/>
      <c r="B9" s="37"/>
      <c r="C9" s="38"/>
      <c r="D9" s="18"/>
      <c r="E9" s="38"/>
      <c r="F9" s="57"/>
    </row>
    <row r="10" spans="1:6" ht="15.75">
      <c r="A10" s="9"/>
      <c r="B10" s="269" t="s">
        <v>0</v>
      </c>
      <c r="C10" s="270"/>
      <c r="D10" s="53" t="s">
        <v>12</v>
      </c>
      <c r="E10" s="54" t="s">
        <v>1</v>
      </c>
      <c r="F10" s="55" t="s">
        <v>28</v>
      </c>
    </row>
    <row r="11" spans="1:6" ht="24.75">
      <c r="A11" s="14" t="s">
        <v>114</v>
      </c>
      <c r="B11" s="94"/>
      <c r="C11" s="96" t="s">
        <v>57</v>
      </c>
      <c r="D11" s="53" t="s">
        <v>57</v>
      </c>
      <c r="E11" s="103" t="s">
        <v>214</v>
      </c>
      <c r="F11" s="55"/>
    </row>
    <row r="12" spans="1:6" s="16" customFormat="1" ht="23.25" customHeight="1">
      <c r="A12" s="14" t="s">
        <v>115</v>
      </c>
      <c r="B12" s="15"/>
      <c r="C12" s="15" t="s">
        <v>57</v>
      </c>
      <c r="D12" s="15" t="s">
        <v>57</v>
      </c>
      <c r="E12" s="50" t="s">
        <v>139</v>
      </c>
      <c r="F12" s="52"/>
    </row>
    <row r="13" spans="1:6" s="16" customFormat="1" ht="24" customHeight="1">
      <c r="A13" s="14" t="s">
        <v>7</v>
      </c>
      <c r="B13" s="15">
        <v>0</v>
      </c>
      <c r="C13" s="15" t="s">
        <v>57</v>
      </c>
      <c r="D13" s="15" t="s">
        <v>57</v>
      </c>
      <c r="E13" s="50"/>
      <c r="F13" s="52"/>
    </row>
    <row r="14" spans="1:6" s="16" customFormat="1" ht="24" customHeight="1">
      <c r="A14" s="14" t="s">
        <v>59</v>
      </c>
      <c r="B14" s="15"/>
      <c r="C14" s="76" t="s">
        <v>57</v>
      </c>
      <c r="D14" s="15" t="s">
        <v>57</v>
      </c>
      <c r="E14" s="50"/>
      <c r="F14" s="52"/>
    </row>
    <row r="15" spans="1:6" s="16" customFormat="1" ht="21" customHeight="1">
      <c r="A15" s="14" t="s">
        <v>36</v>
      </c>
      <c r="B15" s="109">
        <v>0</v>
      </c>
      <c r="C15" s="76" t="s">
        <v>57</v>
      </c>
      <c r="D15" s="15" t="s">
        <v>57</v>
      </c>
      <c r="E15" s="50"/>
      <c r="F15" s="52"/>
    </row>
    <row r="16" spans="1:6" s="16" customFormat="1" ht="20.25" customHeight="1">
      <c r="A16" s="14" t="s">
        <v>35</v>
      </c>
      <c r="B16" s="109">
        <v>0</v>
      </c>
      <c r="C16" s="76" t="s">
        <v>57</v>
      </c>
      <c r="D16" s="15" t="s">
        <v>57</v>
      </c>
      <c r="E16" s="50"/>
      <c r="F16" s="52"/>
    </row>
    <row r="17" spans="1:6" s="16" customFormat="1" ht="20.25" customHeight="1">
      <c r="A17" s="14" t="s">
        <v>43</v>
      </c>
      <c r="B17" s="86"/>
      <c r="C17" s="76" t="s">
        <v>57</v>
      </c>
      <c r="D17" s="15" t="s">
        <v>57</v>
      </c>
      <c r="E17" s="50"/>
      <c r="F17" s="52"/>
    </row>
    <row r="18" spans="1:6" s="16" customFormat="1" ht="20.25" customHeight="1">
      <c r="A18" s="14" t="s">
        <v>111</v>
      </c>
      <c r="B18" s="104"/>
      <c r="C18" s="76" t="s">
        <v>57</v>
      </c>
      <c r="D18" s="15" t="s">
        <v>57</v>
      </c>
      <c r="E18" s="50"/>
      <c r="F18" s="52"/>
    </row>
    <row r="19" spans="1:6" s="16" customFormat="1" ht="21.75" customHeight="1">
      <c r="A19" s="14" t="s">
        <v>3</v>
      </c>
      <c r="B19" s="267" t="s">
        <v>242</v>
      </c>
      <c r="C19" s="268"/>
      <c r="D19" s="15" t="s">
        <v>57</v>
      </c>
      <c r="E19" s="50"/>
      <c r="F19" s="52"/>
    </row>
    <row r="20" spans="1:6" s="16" customFormat="1" ht="21" customHeight="1">
      <c r="A20" s="14" t="s">
        <v>5</v>
      </c>
      <c r="B20" s="267" t="s">
        <v>242</v>
      </c>
      <c r="C20" s="268"/>
      <c r="D20" s="15" t="s">
        <v>57</v>
      </c>
      <c r="E20" s="50"/>
      <c r="F20" s="52"/>
    </row>
    <row r="21" spans="1:6" s="16" customFormat="1" ht="19.5" customHeight="1">
      <c r="A21" s="14" t="s">
        <v>8</v>
      </c>
      <c r="B21" s="267">
        <v>630</v>
      </c>
      <c r="C21" s="268"/>
      <c r="D21" s="15"/>
      <c r="E21" s="50"/>
      <c r="F21" s="52"/>
    </row>
    <row r="22" spans="1:6" s="16" customFormat="1" ht="17.25" customHeight="1">
      <c r="A22" s="14" t="s">
        <v>15</v>
      </c>
      <c r="B22" s="267">
        <v>40</v>
      </c>
      <c r="C22" s="268"/>
      <c r="D22" s="15"/>
      <c r="E22" s="50" t="s">
        <v>168</v>
      </c>
      <c r="F22" s="52"/>
    </row>
    <row r="23" spans="1:6" s="16" customFormat="1" ht="15" customHeight="1">
      <c r="A23" s="273" t="s">
        <v>17</v>
      </c>
      <c r="B23" s="14" t="s">
        <v>2</v>
      </c>
      <c r="C23" s="15">
        <v>900</v>
      </c>
      <c r="D23" s="15">
        <v>900</v>
      </c>
      <c r="E23" s="276" t="s">
        <v>240</v>
      </c>
      <c r="F23" s="52"/>
    </row>
    <row r="24" spans="1:6" s="16" customFormat="1" ht="15" customHeight="1">
      <c r="A24" s="274"/>
      <c r="B24" s="14" t="s">
        <v>18</v>
      </c>
      <c r="C24" s="15">
        <v>738</v>
      </c>
      <c r="D24" s="15">
        <v>739</v>
      </c>
      <c r="E24" s="277"/>
      <c r="F24" s="52"/>
    </row>
    <row r="25" spans="1:6" s="16" customFormat="1" ht="15" customHeight="1">
      <c r="A25" s="275"/>
      <c r="B25" s="14" t="s">
        <v>19</v>
      </c>
      <c r="C25" s="15">
        <v>0</v>
      </c>
      <c r="D25" s="15" t="s">
        <v>57</v>
      </c>
      <c r="E25" s="278"/>
      <c r="F25" s="52"/>
    </row>
    <row r="26" spans="1:6" s="16" customFormat="1" ht="15" customHeight="1">
      <c r="A26" s="273" t="s">
        <v>45</v>
      </c>
      <c r="B26" s="14" t="s">
        <v>46</v>
      </c>
      <c r="C26" s="15" t="s">
        <v>57</v>
      </c>
      <c r="D26" s="15" t="s">
        <v>57</v>
      </c>
      <c r="E26" s="280" t="s">
        <v>241</v>
      </c>
      <c r="F26" s="52"/>
    </row>
    <row r="27" spans="1:6" s="16" customFormat="1" ht="15" customHeight="1">
      <c r="A27" s="274"/>
      <c r="B27" s="14" t="s">
        <v>47</v>
      </c>
      <c r="C27" s="15" t="s">
        <v>57</v>
      </c>
      <c r="D27" s="15" t="s">
        <v>57</v>
      </c>
      <c r="E27" s="281"/>
      <c r="F27" s="52"/>
    </row>
    <row r="28" spans="1:6" s="16" customFormat="1" ht="15" customHeight="1">
      <c r="A28" s="275"/>
      <c r="B28" s="14" t="s">
        <v>48</v>
      </c>
      <c r="C28" s="15" t="s">
        <v>57</v>
      </c>
      <c r="D28" s="15" t="s">
        <v>57</v>
      </c>
      <c r="E28" s="259"/>
      <c r="F28" s="52"/>
    </row>
    <row r="29" spans="1:6" s="16" customFormat="1" ht="15" customHeight="1">
      <c r="A29" s="273" t="s">
        <v>75</v>
      </c>
      <c r="B29" s="14" t="s">
        <v>46</v>
      </c>
      <c r="C29" s="15" t="s">
        <v>57</v>
      </c>
      <c r="D29" s="15" t="s">
        <v>57</v>
      </c>
      <c r="E29" s="280"/>
      <c r="F29" s="52"/>
    </row>
    <row r="30" spans="1:6" s="16" customFormat="1" ht="15" customHeight="1">
      <c r="A30" s="274"/>
      <c r="B30" s="14" t="s">
        <v>47</v>
      </c>
      <c r="C30" s="15" t="s">
        <v>57</v>
      </c>
      <c r="D30" s="15" t="s">
        <v>57</v>
      </c>
      <c r="E30" s="281"/>
      <c r="F30" s="52"/>
    </row>
    <row r="31" spans="1:6" s="16" customFormat="1" ht="15" customHeight="1">
      <c r="A31" s="275"/>
      <c r="B31" s="14" t="s">
        <v>48</v>
      </c>
      <c r="C31" s="15" t="s">
        <v>57</v>
      </c>
      <c r="D31" s="15" t="s">
        <v>57</v>
      </c>
      <c r="E31" s="259"/>
      <c r="F31" s="52"/>
    </row>
    <row r="32" spans="1:6" s="16" customFormat="1" ht="35.25" customHeight="1">
      <c r="A32" s="45" t="s">
        <v>6</v>
      </c>
      <c r="B32" s="47"/>
      <c r="C32" s="46">
        <f>SUM(B11:C31)</f>
        <v>2308</v>
      </c>
      <c r="D32" s="67">
        <f>SUM(D12:D31)</f>
        <v>1639</v>
      </c>
      <c r="E32" s="66"/>
      <c r="F32" s="51"/>
    </row>
    <row r="33" spans="1:6" s="16" customFormat="1" ht="13.5" customHeight="1">
      <c r="A33" s="68"/>
      <c r="B33" s="69"/>
      <c r="C33" s="70"/>
      <c r="D33" s="70"/>
      <c r="E33" s="71"/>
      <c r="F33" s="72"/>
    </row>
    <row r="34" spans="1:6" s="10" customFormat="1" ht="21" customHeight="1">
      <c r="A34" s="73" t="s">
        <v>29</v>
      </c>
      <c r="B34" s="3"/>
      <c r="C34" s="3"/>
      <c r="D34" s="3"/>
      <c r="E34" s="3"/>
      <c r="F34" s="4"/>
    </row>
    <row r="35" spans="1:6" s="10" customFormat="1" ht="30" customHeight="1" thickBot="1">
      <c r="A35" s="21"/>
      <c r="B35" s="22"/>
      <c r="C35" s="23"/>
      <c r="D35" s="65"/>
      <c r="E35" s="6"/>
      <c r="F35" s="4"/>
    </row>
    <row r="36" spans="1:6" s="10" customFormat="1" ht="15.75">
      <c r="A36" s="19" t="s">
        <v>172</v>
      </c>
      <c r="B36" s="3"/>
      <c r="C36" s="5"/>
      <c r="D36" s="24" t="s">
        <v>22</v>
      </c>
      <c r="E36" s="6"/>
      <c r="F36" s="4"/>
    </row>
    <row r="37" spans="1:6" s="10" customFormat="1" ht="30" customHeight="1" thickBot="1">
      <c r="A37" s="21"/>
      <c r="B37" s="22"/>
      <c r="C37" s="23"/>
      <c r="D37" s="65"/>
      <c r="E37" s="6"/>
      <c r="F37" s="4"/>
    </row>
    <row r="38" spans="1:6" s="10" customFormat="1" ht="15.75">
      <c r="A38" s="19" t="s">
        <v>116</v>
      </c>
      <c r="B38" s="3"/>
      <c r="C38" s="5"/>
      <c r="D38" s="24" t="s">
        <v>22</v>
      </c>
      <c r="E38" s="6"/>
      <c r="F38" s="4"/>
    </row>
    <row r="39" spans="1:6" s="10" customFormat="1" ht="19.5" customHeight="1">
      <c r="A39" s="19"/>
      <c r="B39" s="3"/>
      <c r="C39" s="5"/>
      <c r="D39" s="6"/>
      <c r="E39" s="6"/>
      <c r="F39" s="4"/>
    </row>
    <row r="40" spans="1:6" s="10" customFormat="1" ht="13.5" customHeight="1">
      <c r="A40" s="3"/>
      <c r="B40" s="3"/>
      <c r="C40" s="7"/>
      <c r="D40" s="6"/>
      <c r="E40" s="6"/>
      <c r="F40" s="4"/>
    </row>
    <row r="41" spans="1:6" s="10" customFormat="1" ht="12.75" customHeight="1">
      <c r="A41" s="3"/>
      <c r="B41" s="3"/>
      <c r="C41" s="6"/>
      <c r="D41" s="6"/>
      <c r="E41" s="6"/>
      <c r="F41" s="4"/>
    </row>
    <row r="42" spans="1:6" s="10" customFormat="1" ht="13.5" customHeight="1">
      <c r="A42" s="3"/>
      <c r="B42" s="3"/>
      <c r="C42" s="6"/>
      <c r="D42" s="6"/>
      <c r="E42" s="6"/>
      <c r="F42" s="4"/>
    </row>
    <row r="43" spans="1:6" s="10" customFormat="1" ht="15.75">
      <c r="A43" s="3"/>
      <c r="B43" s="3"/>
      <c r="C43" s="6"/>
      <c r="D43" s="6"/>
      <c r="E43" s="6"/>
      <c r="F43" s="4"/>
    </row>
    <row r="44" spans="1:6" s="10" customFormat="1" ht="15.75">
      <c r="A44" s="3"/>
      <c r="B44" s="3"/>
      <c r="C44" s="6"/>
      <c r="D44" s="8"/>
      <c r="E44" s="8"/>
      <c r="F44" s="4"/>
    </row>
    <row r="45" spans="1:6" s="10" customFormat="1" ht="15.75">
      <c r="A45" s="3"/>
      <c r="B45" s="3"/>
      <c r="C45" s="6"/>
      <c r="D45" s="1"/>
      <c r="E45" s="1"/>
      <c r="F45" s="2"/>
    </row>
    <row r="46" spans="1:6" s="10" customFormat="1" ht="15.75">
      <c r="A46" s="3"/>
      <c r="B46" s="3"/>
      <c r="C46" s="6"/>
      <c r="D46" s="1"/>
      <c r="E46" s="1"/>
      <c r="F46" s="2"/>
    </row>
    <row r="47" spans="1:6" s="10" customFormat="1" ht="12.75">
      <c r="A47" s="8"/>
      <c r="B47" s="8"/>
      <c r="C47" s="8"/>
      <c r="D47" s="1"/>
      <c r="E47" s="1"/>
      <c r="F47" s="2"/>
    </row>
    <row r="48" spans="1:6" s="11" customFormat="1" ht="12.75">
      <c r="A48" s="1"/>
      <c r="B48" s="1"/>
      <c r="C48" s="1"/>
      <c r="D48" s="1"/>
      <c r="E48" s="1"/>
      <c r="F48" s="2"/>
    </row>
    <row r="49" spans="1:6" s="11" customFormat="1" ht="12.75">
      <c r="A49" s="1"/>
      <c r="B49" s="1"/>
      <c r="C49" s="1"/>
      <c r="D49" s="1"/>
      <c r="E49" s="1"/>
      <c r="F49" s="2"/>
    </row>
    <row r="50" spans="1:6" s="11" customFormat="1" ht="12.75">
      <c r="A50" s="1"/>
      <c r="B50" s="1"/>
      <c r="C50" s="1"/>
      <c r="D50" s="1"/>
      <c r="E50" s="1"/>
      <c r="F50" s="2"/>
    </row>
    <row r="51" spans="1:6" s="11" customFormat="1" ht="12.75">
      <c r="A51" s="1"/>
      <c r="B51" s="1"/>
      <c r="C51" s="1"/>
      <c r="D51" s="1"/>
      <c r="E51" s="1"/>
      <c r="F51" s="2"/>
    </row>
    <row r="52" spans="1:6" s="11" customFormat="1" ht="12.75">
      <c r="A52" s="1"/>
      <c r="B52" s="1"/>
      <c r="C52" s="1"/>
      <c r="D52" s="1"/>
      <c r="E52" s="1"/>
      <c r="F52" s="2"/>
    </row>
    <row r="53" spans="1:6" s="11" customFormat="1" ht="12.75">
      <c r="A53" s="1"/>
      <c r="B53" s="1"/>
      <c r="C53" s="1"/>
      <c r="D53" s="1"/>
      <c r="E53" s="1"/>
      <c r="F53" s="2"/>
    </row>
    <row r="54" spans="1:6" s="11" customFormat="1" ht="12.75">
      <c r="A54" s="1"/>
      <c r="B54" s="1"/>
      <c r="C54" s="1"/>
      <c r="D54" s="1"/>
      <c r="E54" s="1"/>
      <c r="F54" s="2"/>
    </row>
    <row r="55" spans="1:6" s="11" customFormat="1" ht="12.75">
      <c r="A55" s="1"/>
      <c r="B55" s="1"/>
      <c r="C55" s="1"/>
      <c r="D55" s="1"/>
      <c r="E55" s="1"/>
      <c r="F55" s="2"/>
    </row>
    <row r="56" spans="1:6" s="11" customFormat="1" ht="12.75">
      <c r="A56" s="1"/>
      <c r="B56" s="1"/>
      <c r="C56" s="1"/>
      <c r="D56" s="1"/>
      <c r="E56" s="1"/>
      <c r="F56" s="2"/>
    </row>
    <row r="57" spans="1:6" s="11" customFormat="1" ht="12.75">
      <c r="A57" s="1"/>
      <c r="B57" s="1"/>
      <c r="C57" s="1"/>
      <c r="D57" s="1"/>
      <c r="E57" s="1"/>
      <c r="F57" s="2"/>
    </row>
    <row r="58" spans="1:6" s="11" customFormat="1" ht="12.75">
      <c r="A58" s="1"/>
      <c r="B58" s="1"/>
      <c r="C58" s="1"/>
      <c r="D58" s="1"/>
      <c r="E58" s="1"/>
      <c r="F58" s="2"/>
    </row>
    <row r="59" spans="1:6" s="11" customFormat="1" ht="12.75">
      <c r="A59" s="1"/>
      <c r="B59" s="1"/>
      <c r="C59" s="1"/>
      <c r="D59" s="1"/>
      <c r="E59" s="1"/>
      <c r="F59" s="2"/>
    </row>
    <row r="60" spans="1:6" s="11" customFormat="1" ht="12.75">
      <c r="A60" s="1"/>
      <c r="B60" s="1"/>
      <c r="C60" s="1"/>
      <c r="D60" s="1"/>
      <c r="E60" s="1"/>
      <c r="F60" s="2"/>
    </row>
    <row r="61" spans="1:6" s="11" customFormat="1" ht="12.75">
      <c r="A61" s="1"/>
      <c r="B61" s="1"/>
      <c r="C61" s="1"/>
      <c r="D61" s="1"/>
      <c r="E61" s="1"/>
      <c r="F61" s="2"/>
    </row>
    <row r="62" spans="1:6" s="11" customFormat="1" ht="12.75">
      <c r="A62" s="1"/>
      <c r="B62" s="1"/>
      <c r="C62" s="1"/>
      <c r="D62" s="1"/>
      <c r="E62" s="1"/>
      <c r="F62" s="2"/>
    </row>
    <row r="63" spans="1:6" s="11" customFormat="1" ht="12.75">
      <c r="A63" s="1"/>
      <c r="B63" s="1"/>
      <c r="C63" s="1"/>
      <c r="D63" s="1"/>
      <c r="E63" s="1"/>
      <c r="F63" s="2"/>
    </row>
    <row r="64" spans="1:6" s="11" customFormat="1" ht="12.75">
      <c r="A64" s="1"/>
      <c r="B64" s="1"/>
      <c r="C64" s="1"/>
      <c r="D64" s="1"/>
      <c r="E64" s="1"/>
      <c r="F64" s="2"/>
    </row>
    <row r="65" spans="1:6" s="11" customFormat="1" ht="12.75">
      <c r="A65" s="1"/>
      <c r="B65" s="1"/>
      <c r="C65" s="1"/>
      <c r="D65" s="1"/>
      <c r="E65" s="1"/>
      <c r="F65" s="2"/>
    </row>
    <row r="66" spans="1:6" s="11" customFormat="1" ht="12.75">
      <c r="A66" s="1"/>
      <c r="B66" s="1"/>
      <c r="C66" s="1"/>
      <c r="D66" s="1"/>
      <c r="E66" s="1"/>
      <c r="F66" s="2"/>
    </row>
  </sheetData>
  <mergeCells count="14">
    <mergeCell ref="B3:E3"/>
    <mergeCell ref="A3:A4"/>
    <mergeCell ref="B4:E4"/>
    <mergeCell ref="B19:C19"/>
    <mergeCell ref="B21:C21"/>
    <mergeCell ref="B20:C20"/>
    <mergeCell ref="B10:C10"/>
    <mergeCell ref="A26:A28"/>
    <mergeCell ref="A29:A31"/>
    <mergeCell ref="E29:E31"/>
    <mergeCell ref="B22:C22"/>
    <mergeCell ref="A23:A25"/>
    <mergeCell ref="E23:E25"/>
    <mergeCell ref="E26:E28"/>
  </mergeCells>
  <printOptions/>
  <pageMargins left="1" right="0" top="0.25" bottom="0.25" header="0.5" footer="0.5"/>
  <pageSetup horizontalDpi="300" verticalDpi="3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L71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8" sqref="B8"/>
    </sheetView>
  </sheetViews>
  <sheetFormatPr defaultColWidth="9.140625" defaultRowHeight="12.75"/>
  <cols>
    <col min="1" max="1" width="16.28125" style="1" customWidth="1"/>
    <col min="2" max="3" width="12.7109375" style="1" customWidth="1"/>
    <col min="4" max="4" width="13.7109375" style="1" customWidth="1"/>
    <col min="5" max="5" width="28.57421875" style="1" customWidth="1"/>
    <col min="6" max="6" width="10.421875" style="2" customWidth="1"/>
  </cols>
  <sheetData>
    <row r="1" spans="1:6" ht="21" thickBot="1">
      <c r="A1" s="25" t="s">
        <v>14</v>
      </c>
      <c r="B1" s="29"/>
      <c r="C1" s="30"/>
      <c r="D1" s="58"/>
      <c r="E1" s="58"/>
      <c r="F1" s="56"/>
    </row>
    <row r="2" spans="1:6" s="12" customFormat="1" ht="19.5" customHeight="1">
      <c r="A2" s="40" t="s">
        <v>9</v>
      </c>
      <c r="B2" s="41" t="s">
        <v>232</v>
      </c>
      <c r="C2" s="26"/>
      <c r="D2" s="26"/>
      <c r="E2" s="26"/>
      <c r="F2" s="59">
        <v>7545</v>
      </c>
    </row>
    <row r="3" spans="1:12" s="12" customFormat="1" ht="17.25" customHeight="1">
      <c r="A3" s="261" t="s">
        <v>11</v>
      </c>
      <c r="B3" s="263" t="s">
        <v>110</v>
      </c>
      <c r="C3" s="271"/>
      <c r="D3" s="271"/>
      <c r="E3" s="272"/>
      <c r="F3" s="60"/>
      <c r="L3" s="12">
        <v>0</v>
      </c>
    </row>
    <row r="4" spans="1:12" s="12" customFormat="1" ht="18" customHeight="1">
      <c r="A4" s="262"/>
      <c r="B4" s="263" t="s">
        <v>71</v>
      </c>
      <c r="C4" s="264"/>
      <c r="D4" s="265"/>
      <c r="E4" s="266"/>
      <c r="F4" s="61"/>
      <c r="L4" s="12">
        <v>0</v>
      </c>
    </row>
    <row r="5" spans="1:12" s="12" customFormat="1" ht="18" customHeight="1">
      <c r="A5" s="32" t="s">
        <v>16</v>
      </c>
      <c r="B5" s="43" t="s">
        <v>87</v>
      </c>
      <c r="C5" s="44"/>
      <c r="D5" s="43"/>
      <c r="E5" s="62"/>
      <c r="F5" s="59"/>
      <c r="L5" s="12">
        <v>0</v>
      </c>
    </row>
    <row r="6" spans="1:12" s="12" customFormat="1" ht="18" customHeight="1">
      <c r="A6" s="32" t="s">
        <v>13</v>
      </c>
      <c r="B6" s="42">
        <v>200</v>
      </c>
      <c r="C6" s="90" t="s">
        <v>162</v>
      </c>
      <c r="D6" s="91">
        <v>170</v>
      </c>
      <c r="E6" s="26"/>
      <c r="F6" s="59"/>
      <c r="L6" s="12">
        <v>0</v>
      </c>
    </row>
    <row r="7" spans="1:12" s="13" customFormat="1" ht="18" customHeight="1">
      <c r="A7" s="33" t="s">
        <v>163</v>
      </c>
      <c r="B7" s="99">
        <f>Summary!L24</f>
        <v>424300</v>
      </c>
      <c r="C7" s="92"/>
      <c r="D7" s="93"/>
      <c r="E7" s="93"/>
      <c r="F7" s="64"/>
      <c r="L7" s="13">
        <v>0</v>
      </c>
    </row>
    <row r="8" spans="1:12" s="13" customFormat="1" ht="18" customHeight="1">
      <c r="A8" s="32" t="s">
        <v>23</v>
      </c>
      <c r="B8" s="27">
        <v>500000</v>
      </c>
      <c r="C8" s="28"/>
      <c r="D8" s="63" t="s">
        <v>24</v>
      </c>
      <c r="E8" s="27">
        <f>(B8*0.1)</f>
        <v>50000</v>
      </c>
      <c r="F8" s="78">
        <v>0.1</v>
      </c>
      <c r="L8" s="13">
        <v>0</v>
      </c>
    </row>
    <row r="9" spans="1:12" ht="9" customHeight="1">
      <c r="A9" s="17"/>
      <c r="B9" s="37"/>
      <c r="C9" s="38"/>
      <c r="D9" s="18"/>
      <c r="E9" s="38"/>
      <c r="F9" s="57"/>
      <c r="L9">
        <v>0</v>
      </c>
    </row>
    <row r="10" spans="1:12" ht="15.75">
      <c r="A10" s="9"/>
      <c r="B10" s="269" t="s">
        <v>0</v>
      </c>
      <c r="C10" s="270"/>
      <c r="D10" s="53" t="s">
        <v>12</v>
      </c>
      <c r="E10" s="54" t="s">
        <v>1</v>
      </c>
      <c r="F10" s="55" t="s">
        <v>28</v>
      </c>
      <c r="L10">
        <v>0</v>
      </c>
    </row>
    <row r="11" spans="1:12" s="16" customFormat="1" ht="23.25" customHeight="1">
      <c r="A11" s="14" t="s">
        <v>289</v>
      </c>
      <c r="B11" s="15"/>
      <c r="C11" s="15">
        <v>1200</v>
      </c>
      <c r="D11" s="15">
        <v>900</v>
      </c>
      <c r="E11" s="50"/>
      <c r="F11" s="52"/>
      <c r="L11" s="16">
        <v>0</v>
      </c>
    </row>
    <row r="12" spans="1:12" s="16" customFormat="1" ht="24" customHeight="1">
      <c r="A12" s="14" t="s">
        <v>107</v>
      </c>
      <c r="B12" s="15" t="s">
        <v>34</v>
      </c>
      <c r="C12" s="15">
        <f>B6*75</f>
        <v>15000</v>
      </c>
      <c r="D12" s="15">
        <f>D6*75</f>
        <v>12750</v>
      </c>
      <c r="E12" s="50"/>
      <c r="F12" s="52"/>
      <c r="L12" s="16">
        <v>0</v>
      </c>
    </row>
    <row r="13" spans="1:12" s="16" customFormat="1" ht="24" customHeight="1">
      <c r="A13" s="14" t="s">
        <v>85</v>
      </c>
      <c r="B13" s="15"/>
      <c r="C13" s="76">
        <v>1500</v>
      </c>
      <c r="D13" s="76">
        <v>2240.74</v>
      </c>
      <c r="E13" s="50" t="s">
        <v>274</v>
      </c>
      <c r="F13" s="52"/>
      <c r="L13" s="16">
        <v>0</v>
      </c>
    </row>
    <row r="14" spans="1:12" s="16" customFormat="1" ht="21" customHeight="1">
      <c r="A14" s="14" t="s">
        <v>36</v>
      </c>
      <c r="B14" s="82">
        <v>0.2</v>
      </c>
      <c r="C14" s="76">
        <f>SUM(C11:C13)*B14</f>
        <v>3540</v>
      </c>
      <c r="D14" s="76">
        <f>SUM(D11:D13)*B14</f>
        <v>3178.148</v>
      </c>
      <c r="E14" s="50"/>
      <c r="F14" s="52"/>
      <c r="L14" s="16">
        <v>0</v>
      </c>
    </row>
    <row r="15" spans="1:12" s="16" customFormat="1" ht="20.25" customHeight="1">
      <c r="A15" s="14" t="s">
        <v>35</v>
      </c>
      <c r="B15" s="86">
        <v>0.085</v>
      </c>
      <c r="C15" s="76">
        <f>SUM(C11:C13)*B15</f>
        <v>1504.5</v>
      </c>
      <c r="D15" s="76">
        <f>SUM(D11:D14)*B15</f>
        <v>1620.85548</v>
      </c>
      <c r="E15" s="50"/>
      <c r="F15" s="52"/>
      <c r="L15" s="16">
        <v>0</v>
      </c>
    </row>
    <row r="16" spans="1:12" s="16" customFormat="1" ht="24" customHeight="1">
      <c r="A16" s="14" t="s">
        <v>312</v>
      </c>
      <c r="B16" s="87"/>
      <c r="C16" s="76">
        <v>230</v>
      </c>
      <c r="D16" s="15">
        <v>227.85</v>
      </c>
      <c r="E16" s="50"/>
      <c r="F16" s="52"/>
      <c r="L16" s="16">
        <v>0</v>
      </c>
    </row>
    <row r="17" spans="1:12" s="16" customFormat="1" ht="20.25" customHeight="1">
      <c r="A17" s="14" t="s">
        <v>43</v>
      </c>
      <c r="B17" s="87"/>
      <c r="C17" s="15">
        <v>350</v>
      </c>
      <c r="D17" s="15">
        <v>0</v>
      </c>
      <c r="E17" s="50" t="s">
        <v>133</v>
      </c>
      <c r="F17" s="52"/>
      <c r="L17" s="16">
        <v>0</v>
      </c>
    </row>
    <row r="18" spans="1:12" s="16" customFormat="1" ht="21.75" customHeight="1">
      <c r="A18" s="14" t="s">
        <v>3</v>
      </c>
      <c r="B18" s="267">
        <v>1425</v>
      </c>
      <c r="C18" s="268"/>
      <c r="D18" s="15">
        <v>1425</v>
      </c>
      <c r="E18" s="50" t="s">
        <v>132</v>
      </c>
      <c r="F18" s="52"/>
      <c r="L18" s="16">
        <v>0</v>
      </c>
    </row>
    <row r="19" spans="1:12" s="16" customFormat="1" ht="21" customHeight="1">
      <c r="A19" s="14" t="s">
        <v>5</v>
      </c>
      <c r="B19" s="267">
        <v>14000</v>
      </c>
      <c r="C19" s="268"/>
      <c r="D19" s="15">
        <v>10688.34</v>
      </c>
      <c r="E19" s="50" t="s">
        <v>106</v>
      </c>
      <c r="F19" s="52"/>
      <c r="L19" s="16">
        <v>0</v>
      </c>
    </row>
    <row r="20" spans="1:12" s="16" customFormat="1" ht="21" customHeight="1">
      <c r="A20" s="14" t="s">
        <v>41</v>
      </c>
      <c r="B20" s="79"/>
      <c r="C20" s="76">
        <v>500</v>
      </c>
      <c r="D20" s="15">
        <v>500</v>
      </c>
      <c r="E20" s="50" t="s">
        <v>287</v>
      </c>
      <c r="F20" s="52"/>
      <c r="L20" s="16">
        <v>0</v>
      </c>
    </row>
    <row r="21" spans="1:12" s="16" customFormat="1" ht="21" customHeight="1">
      <c r="A21" s="14" t="s">
        <v>286</v>
      </c>
      <c r="B21" s="79"/>
      <c r="C21" s="76">
        <v>1250</v>
      </c>
      <c r="D21" s="15">
        <v>1250</v>
      </c>
      <c r="E21" s="50" t="s">
        <v>288</v>
      </c>
      <c r="F21" s="52"/>
      <c r="L21" s="16">
        <v>0</v>
      </c>
    </row>
    <row r="22" spans="1:12" s="16" customFormat="1" ht="19.5" customHeight="1">
      <c r="A22" s="14" t="s">
        <v>8</v>
      </c>
      <c r="B22" s="267">
        <v>630</v>
      </c>
      <c r="C22" s="268"/>
      <c r="D22" s="15">
        <v>651</v>
      </c>
      <c r="E22" s="50"/>
      <c r="F22" s="52"/>
      <c r="L22" s="16">
        <v>0</v>
      </c>
    </row>
    <row r="23" spans="1:12" s="16" customFormat="1" ht="17.25" customHeight="1">
      <c r="A23" s="14" t="s">
        <v>15</v>
      </c>
      <c r="B23" s="267">
        <v>300</v>
      </c>
      <c r="C23" s="268"/>
      <c r="D23" s="15"/>
      <c r="E23" s="50" t="s">
        <v>74</v>
      </c>
      <c r="F23" s="52"/>
      <c r="L23" s="16">
        <v>0</v>
      </c>
    </row>
    <row r="24" spans="1:12" s="16" customFormat="1" ht="15" customHeight="1">
      <c r="A24" s="273" t="s">
        <v>17</v>
      </c>
      <c r="B24" s="14" t="s">
        <v>2</v>
      </c>
      <c r="C24" s="15">
        <v>4000</v>
      </c>
      <c r="D24" s="15"/>
      <c r="E24" s="276" t="s">
        <v>73</v>
      </c>
      <c r="F24" s="52"/>
      <c r="L24" s="16">
        <v>0</v>
      </c>
    </row>
    <row r="25" spans="1:12" s="16" customFormat="1" ht="15" customHeight="1">
      <c r="A25" s="274"/>
      <c r="B25" s="14" t="s">
        <v>18</v>
      </c>
      <c r="C25" s="15">
        <v>800</v>
      </c>
      <c r="D25" s="15"/>
      <c r="E25" s="277"/>
      <c r="F25" s="52"/>
      <c r="L25" s="16">
        <v>0</v>
      </c>
    </row>
    <row r="26" spans="1:12" s="16" customFormat="1" ht="15" customHeight="1">
      <c r="A26" s="275"/>
      <c r="B26" s="14" t="s">
        <v>19</v>
      </c>
      <c r="C26" s="15"/>
      <c r="D26" s="15"/>
      <c r="E26" s="278"/>
      <c r="F26" s="52"/>
      <c r="L26" s="16">
        <v>0</v>
      </c>
    </row>
    <row r="27" spans="1:12" s="16" customFormat="1" ht="15" customHeight="1">
      <c r="A27" s="273" t="s">
        <v>45</v>
      </c>
      <c r="B27" s="14" t="s">
        <v>46</v>
      </c>
      <c r="C27" s="15">
        <v>2790.58</v>
      </c>
      <c r="D27" s="15">
        <v>2790.58</v>
      </c>
      <c r="E27" s="280" t="s">
        <v>130</v>
      </c>
      <c r="F27" s="52"/>
      <c r="L27" s="16">
        <v>0</v>
      </c>
    </row>
    <row r="28" spans="1:12" s="16" customFormat="1" ht="15" customHeight="1">
      <c r="A28" s="274"/>
      <c r="B28" s="14" t="s">
        <v>47</v>
      </c>
      <c r="C28" s="15">
        <v>400</v>
      </c>
      <c r="D28" s="15">
        <v>437.96</v>
      </c>
      <c r="E28" s="281"/>
      <c r="F28" s="52"/>
      <c r="L28" s="16">
        <v>0</v>
      </c>
    </row>
    <row r="29" spans="1:12" s="16" customFormat="1" ht="15" customHeight="1">
      <c r="A29" s="275"/>
      <c r="B29" s="14" t="s">
        <v>48</v>
      </c>
      <c r="C29" s="15">
        <v>1300</v>
      </c>
      <c r="D29" s="15">
        <v>2220.41</v>
      </c>
      <c r="E29" s="259"/>
      <c r="F29" s="52"/>
      <c r="L29" s="16">
        <v>0</v>
      </c>
    </row>
    <row r="30" spans="1:12" s="16" customFormat="1" ht="15" customHeight="1">
      <c r="A30" s="273" t="s">
        <v>108</v>
      </c>
      <c r="B30" s="14" t="s">
        <v>46</v>
      </c>
      <c r="C30" s="15">
        <v>1400</v>
      </c>
      <c r="D30" s="15"/>
      <c r="E30" s="280" t="s">
        <v>284</v>
      </c>
      <c r="F30" s="52"/>
      <c r="L30" s="16">
        <v>0</v>
      </c>
    </row>
    <row r="31" spans="1:12" s="16" customFormat="1" ht="15" customHeight="1">
      <c r="A31" s="274"/>
      <c r="B31" s="14" t="s">
        <v>103</v>
      </c>
      <c r="C31" s="15">
        <v>8000</v>
      </c>
      <c r="D31" s="15">
        <v>9644.9</v>
      </c>
      <c r="E31" s="281"/>
      <c r="F31" s="52"/>
      <c r="L31" s="16">
        <v>0</v>
      </c>
    </row>
    <row r="32" spans="1:12" s="16" customFormat="1" ht="15" customHeight="1">
      <c r="A32" s="275"/>
      <c r="B32" s="14" t="s">
        <v>48</v>
      </c>
      <c r="C32" s="15">
        <v>3000</v>
      </c>
      <c r="D32" s="15">
        <v>2640.81</v>
      </c>
      <c r="E32" s="259"/>
      <c r="F32" s="52"/>
      <c r="L32" s="16">
        <v>0</v>
      </c>
    </row>
    <row r="33" spans="1:12" s="16" customFormat="1" ht="15" customHeight="1">
      <c r="A33" s="273" t="s">
        <v>109</v>
      </c>
      <c r="B33" s="14" t="s">
        <v>46</v>
      </c>
      <c r="C33" s="15">
        <v>5300</v>
      </c>
      <c r="D33" s="15">
        <v>5737.89</v>
      </c>
      <c r="E33" s="280" t="s">
        <v>131</v>
      </c>
      <c r="F33" s="52"/>
      <c r="L33" s="16">
        <v>0</v>
      </c>
    </row>
    <row r="34" spans="1:12" s="16" customFormat="1" ht="15" customHeight="1">
      <c r="A34" s="274"/>
      <c r="B34" s="14" t="s">
        <v>103</v>
      </c>
      <c r="C34" s="15">
        <v>1000</v>
      </c>
      <c r="D34" s="15">
        <v>1400</v>
      </c>
      <c r="E34" s="281"/>
      <c r="F34" s="52"/>
      <c r="L34" s="16">
        <v>0</v>
      </c>
    </row>
    <row r="35" spans="1:12" s="16" customFormat="1" ht="15" customHeight="1">
      <c r="A35" s="275"/>
      <c r="B35" s="14" t="s">
        <v>48</v>
      </c>
      <c r="C35" s="15">
        <v>400</v>
      </c>
      <c r="D35" s="15">
        <v>411.69</v>
      </c>
      <c r="E35" s="259"/>
      <c r="F35" s="52"/>
      <c r="L35" s="16">
        <v>0</v>
      </c>
    </row>
    <row r="36" spans="1:12" s="16" customFormat="1" ht="15" customHeight="1">
      <c r="A36" s="142" t="s">
        <v>285</v>
      </c>
      <c r="B36" s="143"/>
      <c r="C36" s="76">
        <v>600</v>
      </c>
      <c r="D36" s="15">
        <v>782.5</v>
      </c>
      <c r="E36" s="144"/>
      <c r="F36" s="52"/>
      <c r="L36" s="16">
        <v>0</v>
      </c>
    </row>
    <row r="37" spans="1:12" s="16" customFormat="1" ht="29.25" customHeight="1">
      <c r="A37" s="45" t="s">
        <v>6</v>
      </c>
      <c r="B37" s="47"/>
      <c r="C37" s="46">
        <f>SUM(B11:C36)</f>
        <v>70420.365</v>
      </c>
      <c r="D37" s="67">
        <f>SUM(D11:D34)</f>
        <v>60304.48347999999</v>
      </c>
      <c r="E37" s="66"/>
      <c r="F37" s="51"/>
      <c r="L37" s="16">
        <v>0</v>
      </c>
    </row>
    <row r="38" spans="1:12" s="16" customFormat="1" ht="6.75" customHeight="1">
      <c r="A38" s="68"/>
      <c r="B38" s="69"/>
      <c r="C38" s="70"/>
      <c r="D38" s="70"/>
      <c r="E38" s="71"/>
      <c r="F38" s="72"/>
      <c r="L38" s="16">
        <v>0</v>
      </c>
    </row>
    <row r="39" spans="1:12" s="10" customFormat="1" ht="21" customHeight="1">
      <c r="A39" s="73" t="s">
        <v>29</v>
      </c>
      <c r="B39" s="3"/>
      <c r="C39" s="3"/>
      <c r="D39" s="3"/>
      <c r="E39" s="3"/>
      <c r="F39" s="4"/>
      <c r="L39" s="10">
        <v>0</v>
      </c>
    </row>
    <row r="40" spans="1:12" s="10" customFormat="1" ht="22.5" customHeight="1" thickBot="1">
      <c r="A40" s="21"/>
      <c r="B40" s="22"/>
      <c r="C40" s="23"/>
      <c r="D40" s="65"/>
      <c r="E40" s="6"/>
      <c r="F40" s="4"/>
      <c r="L40" s="10">
        <v>0</v>
      </c>
    </row>
    <row r="41" spans="1:12" s="10" customFormat="1" ht="15.75">
      <c r="A41" s="19" t="s">
        <v>172</v>
      </c>
      <c r="B41" s="3"/>
      <c r="C41" s="5"/>
      <c r="D41" s="24" t="s">
        <v>22</v>
      </c>
      <c r="E41" s="6"/>
      <c r="F41" s="4"/>
      <c r="L41" s="10">
        <v>0</v>
      </c>
    </row>
    <row r="42" spans="1:12" s="10" customFormat="1" ht="22.5" customHeight="1" thickBot="1">
      <c r="A42" s="21"/>
      <c r="B42" s="22"/>
      <c r="C42" s="23"/>
      <c r="D42" s="65"/>
      <c r="E42" s="6"/>
      <c r="F42" s="4"/>
      <c r="L42" s="10">
        <v>0</v>
      </c>
    </row>
    <row r="43" spans="1:12" s="10" customFormat="1" ht="15.75">
      <c r="A43" s="19" t="s">
        <v>116</v>
      </c>
      <c r="B43" s="3"/>
      <c r="C43" s="5"/>
      <c r="D43" s="24" t="s">
        <v>22</v>
      </c>
      <c r="E43" s="6"/>
      <c r="F43" s="4"/>
      <c r="L43" s="10">
        <v>0</v>
      </c>
    </row>
    <row r="44" spans="1:12" s="10" customFormat="1" ht="19.5" customHeight="1">
      <c r="A44" s="19"/>
      <c r="B44" s="3"/>
      <c r="C44" s="5"/>
      <c r="D44" s="6"/>
      <c r="E44" s="6"/>
      <c r="F44" s="4"/>
      <c r="L44" s="10">
        <v>0</v>
      </c>
    </row>
    <row r="45" spans="1:12" s="10" customFormat="1" ht="13.5" customHeight="1">
      <c r="A45" s="3"/>
      <c r="B45" s="3"/>
      <c r="C45" s="7"/>
      <c r="D45" s="6"/>
      <c r="E45" s="6"/>
      <c r="F45" s="4"/>
      <c r="L45" s="10">
        <v>0</v>
      </c>
    </row>
    <row r="46" spans="1:12" s="10" customFormat="1" ht="12.75" customHeight="1">
      <c r="A46" s="3"/>
      <c r="B46" s="3"/>
      <c r="C46" s="6"/>
      <c r="D46" s="6"/>
      <c r="E46" s="6"/>
      <c r="F46" s="4"/>
      <c r="L46" s="10">
        <v>0</v>
      </c>
    </row>
    <row r="47" spans="1:12" s="10" customFormat="1" ht="13.5" customHeight="1">
      <c r="A47" s="3"/>
      <c r="B47" s="3"/>
      <c r="C47" s="6"/>
      <c r="D47" s="6"/>
      <c r="E47" s="6"/>
      <c r="F47" s="4"/>
      <c r="L47" s="10">
        <v>0</v>
      </c>
    </row>
    <row r="48" spans="1:12" s="10" customFormat="1" ht="15.75">
      <c r="A48" s="3"/>
      <c r="B48" s="3"/>
      <c r="C48" s="6"/>
      <c r="D48" s="6"/>
      <c r="E48" s="6"/>
      <c r="F48" s="4"/>
      <c r="L48" s="10">
        <v>0</v>
      </c>
    </row>
    <row r="49" spans="1:12" s="10" customFormat="1" ht="15.75">
      <c r="A49" s="3"/>
      <c r="B49" s="3"/>
      <c r="C49" s="6"/>
      <c r="D49" s="8"/>
      <c r="E49" s="8"/>
      <c r="F49" s="4"/>
      <c r="L49" s="10">
        <v>0</v>
      </c>
    </row>
    <row r="50" spans="1:12" s="10" customFormat="1" ht="15.75">
      <c r="A50" s="3"/>
      <c r="B50" s="3"/>
      <c r="C50" s="6"/>
      <c r="D50" s="1"/>
      <c r="E50" s="1"/>
      <c r="F50" s="2"/>
      <c r="L50" s="10">
        <v>0</v>
      </c>
    </row>
    <row r="51" spans="1:12" s="10" customFormat="1" ht="15.75">
      <c r="A51" s="3"/>
      <c r="B51" s="3"/>
      <c r="C51" s="6"/>
      <c r="D51" s="1"/>
      <c r="E51" s="1"/>
      <c r="F51" s="2"/>
      <c r="L51" s="10">
        <v>0</v>
      </c>
    </row>
    <row r="52" spans="1:12" s="10" customFormat="1" ht="12.75">
      <c r="A52" s="8"/>
      <c r="B52" s="8"/>
      <c r="C52" s="8"/>
      <c r="D52" s="1"/>
      <c r="E52" s="1"/>
      <c r="F52" s="2"/>
      <c r="L52" s="10">
        <v>0</v>
      </c>
    </row>
    <row r="53" spans="1:12" s="11" customFormat="1" ht="12.75">
      <c r="A53" s="1"/>
      <c r="B53" s="1"/>
      <c r="C53" s="1"/>
      <c r="D53" s="1"/>
      <c r="E53" s="1"/>
      <c r="F53" s="2"/>
      <c r="L53" s="11">
        <v>0</v>
      </c>
    </row>
    <row r="54" spans="1:12" s="11" customFormat="1" ht="12.75">
      <c r="A54" s="1"/>
      <c r="B54" s="1"/>
      <c r="C54" s="1"/>
      <c r="D54" s="1"/>
      <c r="E54" s="1"/>
      <c r="F54" s="2"/>
      <c r="L54" s="11">
        <v>0</v>
      </c>
    </row>
    <row r="55" spans="1:12" s="11" customFormat="1" ht="12.75">
      <c r="A55" s="1"/>
      <c r="B55" s="1"/>
      <c r="C55" s="1"/>
      <c r="D55" s="1"/>
      <c r="E55" s="1"/>
      <c r="F55" s="2"/>
      <c r="L55" s="11">
        <v>0</v>
      </c>
    </row>
    <row r="56" spans="1:12" s="11" customFormat="1" ht="12.75">
      <c r="A56" s="1"/>
      <c r="B56" s="1"/>
      <c r="C56" s="1"/>
      <c r="D56" s="1"/>
      <c r="E56" s="1"/>
      <c r="F56" s="2"/>
      <c r="L56" s="11">
        <v>0</v>
      </c>
    </row>
    <row r="57" spans="1:12" s="11" customFormat="1" ht="12.75">
      <c r="A57" s="1"/>
      <c r="B57" s="1"/>
      <c r="C57" s="1"/>
      <c r="D57" s="1"/>
      <c r="E57" s="1"/>
      <c r="F57" s="2"/>
      <c r="L57" s="11">
        <v>0</v>
      </c>
    </row>
    <row r="58" spans="1:12" s="11" customFormat="1" ht="12.75">
      <c r="A58" s="1"/>
      <c r="B58" s="1"/>
      <c r="C58" s="1"/>
      <c r="D58" s="1"/>
      <c r="E58" s="1"/>
      <c r="F58" s="2"/>
      <c r="L58" s="11">
        <v>0</v>
      </c>
    </row>
    <row r="59" spans="1:12" s="11" customFormat="1" ht="12.75">
      <c r="A59" s="1"/>
      <c r="B59" s="1"/>
      <c r="C59" s="1"/>
      <c r="D59" s="1"/>
      <c r="E59" s="1"/>
      <c r="F59" s="2"/>
      <c r="L59" s="11">
        <v>0</v>
      </c>
    </row>
    <row r="60" spans="1:12" s="11" customFormat="1" ht="12.75">
      <c r="A60" s="1"/>
      <c r="B60" s="1"/>
      <c r="C60" s="1"/>
      <c r="D60" s="1"/>
      <c r="E60" s="1"/>
      <c r="F60" s="2"/>
      <c r="L60" s="11">
        <v>0</v>
      </c>
    </row>
    <row r="61" spans="1:12" s="11" customFormat="1" ht="12.75">
      <c r="A61" s="1"/>
      <c r="B61" s="1"/>
      <c r="C61" s="1"/>
      <c r="D61" s="1"/>
      <c r="E61" s="1"/>
      <c r="F61" s="2"/>
      <c r="L61" s="11">
        <v>0</v>
      </c>
    </row>
    <row r="62" spans="1:12" s="11" customFormat="1" ht="12.75">
      <c r="A62" s="1"/>
      <c r="B62" s="1"/>
      <c r="C62" s="1"/>
      <c r="D62" s="1"/>
      <c r="E62" s="1"/>
      <c r="F62" s="2"/>
      <c r="L62" s="11">
        <v>0</v>
      </c>
    </row>
    <row r="63" spans="1:12" s="11" customFormat="1" ht="12.75">
      <c r="A63" s="1"/>
      <c r="B63" s="1"/>
      <c r="C63" s="1"/>
      <c r="D63" s="1"/>
      <c r="E63" s="1"/>
      <c r="F63" s="2"/>
      <c r="L63" s="11">
        <v>0</v>
      </c>
    </row>
    <row r="64" spans="1:12" s="11" customFormat="1" ht="12.75">
      <c r="A64" s="1"/>
      <c r="B64" s="1"/>
      <c r="C64" s="1"/>
      <c r="D64" s="1"/>
      <c r="E64" s="1"/>
      <c r="F64" s="2"/>
      <c r="L64" s="11">
        <v>0</v>
      </c>
    </row>
    <row r="65" spans="1:12" s="11" customFormat="1" ht="12.75">
      <c r="A65" s="1"/>
      <c r="B65" s="1"/>
      <c r="C65" s="1"/>
      <c r="D65" s="1"/>
      <c r="E65" s="1"/>
      <c r="F65" s="2"/>
      <c r="L65" s="11">
        <v>0</v>
      </c>
    </row>
    <row r="66" spans="1:12" s="11" customFormat="1" ht="12.75">
      <c r="A66" s="1"/>
      <c r="B66" s="1"/>
      <c r="C66" s="1"/>
      <c r="D66" s="1"/>
      <c r="E66" s="1"/>
      <c r="F66" s="2"/>
      <c r="L66" s="11">
        <v>0</v>
      </c>
    </row>
    <row r="67" spans="1:12" s="11" customFormat="1" ht="12.75">
      <c r="A67" s="1"/>
      <c r="B67" s="1"/>
      <c r="C67" s="1"/>
      <c r="D67" s="1"/>
      <c r="E67" s="1"/>
      <c r="F67" s="2"/>
      <c r="L67" s="11">
        <v>0</v>
      </c>
    </row>
    <row r="68" spans="1:12" s="11" customFormat="1" ht="12.75">
      <c r="A68" s="1"/>
      <c r="B68" s="1"/>
      <c r="C68" s="1"/>
      <c r="D68" s="1"/>
      <c r="E68" s="1"/>
      <c r="F68" s="2"/>
      <c r="L68" s="11">
        <v>0</v>
      </c>
    </row>
    <row r="69" spans="1:12" s="11" customFormat="1" ht="12.75">
      <c r="A69" s="1"/>
      <c r="B69" s="1"/>
      <c r="C69" s="1"/>
      <c r="D69" s="1"/>
      <c r="E69" s="1"/>
      <c r="F69" s="2"/>
      <c r="L69" s="11">
        <v>0</v>
      </c>
    </row>
    <row r="70" spans="1:12" s="11" customFormat="1" ht="12.75">
      <c r="A70" s="1"/>
      <c r="B70" s="1"/>
      <c r="C70" s="1"/>
      <c r="D70" s="1"/>
      <c r="E70" s="1"/>
      <c r="F70" s="2"/>
      <c r="L70" s="11">
        <v>0</v>
      </c>
    </row>
    <row r="71" spans="1:12" s="11" customFormat="1" ht="12.75">
      <c r="A71" s="1"/>
      <c r="B71" s="1"/>
      <c r="C71" s="1"/>
      <c r="D71" s="1"/>
      <c r="E71" s="1"/>
      <c r="F71" s="2"/>
      <c r="L71" s="11">
        <v>0</v>
      </c>
    </row>
  </sheetData>
  <mergeCells count="16">
    <mergeCell ref="E30:E32"/>
    <mergeCell ref="A33:A35"/>
    <mergeCell ref="E33:E35"/>
    <mergeCell ref="B22:C22"/>
    <mergeCell ref="E27:E29"/>
    <mergeCell ref="E24:E26"/>
    <mergeCell ref="B19:C19"/>
    <mergeCell ref="B10:C10"/>
    <mergeCell ref="A30:A32"/>
    <mergeCell ref="A27:A29"/>
    <mergeCell ref="B23:C23"/>
    <mergeCell ref="A24:A26"/>
    <mergeCell ref="B3:E3"/>
    <mergeCell ref="A3:A4"/>
    <mergeCell ref="B4:E4"/>
    <mergeCell ref="B18:C18"/>
  </mergeCells>
  <printOptions/>
  <pageMargins left="1" right="0" top="0.25" bottom="0.25" header="0.5" footer="0.5"/>
  <pageSetup horizontalDpi="300" verticalDpi="3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F66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8" sqref="B8"/>
    </sheetView>
  </sheetViews>
  <sheetFormatPr defaultColWidth="9.140625" defaultRowHeight="12.75"/>
  <cols>
    <col min="1" max="1" width="16.28125" style="1" customWidth="1"/>
    <col min="2" max="3" width="12.7109375" style="1" customWidth="1"/>
    <col min="4" max="4" width="13.7109375" style="1" customWidth="1"/>
    <col min="5" max="5" width="28.57421875" style="1" customWidth="1"/>
    <col min="6" max="6" width="10.421875" style="2" customWidth="1"/>
  </cols>
  <sheetData>
    <row r="1" spans="1:6" ht="21" thickBot="1">
      <c r="A1" s="25" t="s">
        <v>14</v>
      </c>
      <c r="B1" s="106"/>
      <c r="C1" s="107"/>
      <c r="D1" s="107"/>
      <c r="E1" s="107"/>
      <c r="F1" s="108"/>
    </row>
    <row r="2" spans="1:6" s="12" customFormat="1" ht="19.5" customHeight="1">
      <c r="A2" s="40" t="s">
        <v>9</v>
      </c>
      <c r="B2" s="105" t="s">
        <v>190</v>
      </c>
      <c r="C2" s="34"/>
      <c r="D2" s="34"/>
      <c r="E2" s="34"/>
      <c r="F2" s="61">
        <v>7536</v>
      </c>
    </row>
    <row r="3" spans="1:6" s="12" customFormat="1" ht="19.5" customHeight="1">
      <c r="A3" s="261" t="s">
        <v>11</v>
      </c>
      <c r="B3" s="263" t="s">
        <v>191</v>
      </c>
      <c r="C3" s="271"/>
      <c r="D3" s="271"/>
      <c r="E3" s="272"/>
      <c r="F3" s="60"/>
    </row>
    <row r="4" spans="1:6" s="12" customFormat="1" ht="20.25" customHeight="1">
      <c r="A4" s="262"/>
      <c r="B4" s="263" t="s">
        <v>192</v>
      </c>
      <c r="C4" s="264"/>
      <c r="D4" s="265"/>
      <c r="E4" s="266"/>
      <c r="F4" s="61"/>
    </row>
    <row r="5" spans="1:6" s="12" customFormat="1" ht="18" customHeight="1">
      <c r="A5" s="32" t="s">
        <v>16</v>
      </c>
      <c r="B5" s="43" t="s">
        <v>315</v>
      </c>
      <c r="C5" s="44"/>
      <c r="D5" s="189" t="s">
        <v>316</v>
      </c>
      <c r="E5" s="62"/>
      <c r="F5" s="59"/>
    </row>
    <row r="6" spans="1:6" s="12" customFormat="1" ht="18" customHeight="1">
      <c r="A6" s="32" t="s">
        <v>13</v>
      </c>
      <c r="B6" s="42">
        <v>20</v>
      </c>
      <c r="C6" s="90" t="s">
        <v>37</v>
      </c>
      <c r="D6" s="91">
        <v>0</v>
      </c>
      <c r="E6" s="26"/>
      <c r="F6" s="59"/>
    </row>
    <row r="7" spans="1:6" s="13" customFormat="1" ht="18" customHeight="1">
      <c r="A7" s="33" t="s">
        <v>163</v>
      </c>
      <c r="B7" s="100">
        <f>Summary!L25</f>
        <v>65500</v>
      </c>
      <c r="C7" s="92"/>
      <c r="D7" s="93"/>
      <c r="E7" s="93"/>
      <c r="F7" s="64"/>
    </row>
    <row r="8" spans="1:6" s="13" customFormat="1" ht="18" customHeight="1">
      <c r="A8" s="32" t="s">
        <v>23</v>
      </c>
      <c r="B8" s="27">
        <v>75000</v>
      </c>
      <c r="C8" s="28"/>
      <c r="D8" s="63" t="s">
        <v>24</v>
      </c>
      <c r="E8" s="27">
        <f>(B8*0.05)</f>
        <v>3750</v>
      </c>
      <c r="F8" s="78">
        <v>0.05</v>
      </c>
    </row>
    <row r="9" spans="1:6" ht="9" customHeight="1">
      <c r="A9" s="17"/>
      <c r="B9" s="37"/>
      <c r="C9" s="38"/>
      <c r="D9" s="18"/>
      <c r="E9" s="38"/>
      <c r="F9" s="57"/>
    </row>
    <row r="10" spans="1:6" ht="15.75">
      <c r="A10" s="9"/>
      <c r="B10" s="269" t="s">
        <v>0</v>
      </c>
      <c r="C10" s="270"/>
      <c r="D10" s="53" t="s">
        <v>12</v>
      </c>
      <c r="E10" s="54" t="s">
        <v>1</v>
      </c>
      <c r="F10" s="55" t="s">
        <v>28</v>
      </c>
    </row>
    <row r="11" spans="1:6" ht="15.75">
      <c r="A11" s="14" t="s">
        <v>114</v>
      </c>
      <c r="B11" s="94"/>
      <c r="C11" s="117" t="s">
        <v>57</v>
      </c>
      <c r="D11" s="153" t="s">
        <v>57</v>
      </c>
      <c r="E11" s="54"/>
      <c r="F11" s="55"/>
    </row>
    <row r="12" spans="1:6" s="16" customFormat="1" ht="23.25" customHeight="1">
      <c r="A12" s="14" t="s">
        <v>115</v>
      </c>
      <c r="B12" s="15"/>
      <c r="C12" s="15" t="s">
        <v>57</v>
      </c>
      <c r="D12" s="15" t="s">
        <v>57</v>
      </c>
      <c r="E12" s="50"/>
      <c r="F12" s="52"/>
    </row>
    <row r="13" spans="1:6" s="16" customFormat="1" ht="24" customHeight="1">
      <c r="A13" s="14" t="s">
        <v>7</v>
      </c>
      <c r="B13" s="15">
        <v>0</v>
      </c>
      <c r="C13" s="15">
        <v>675.4</v>
      </c>
      <c r="D13" s="15">
        <v>751.77</v>
      </c>
      <c r="E13" s="50" t="s">
        <v>292</v>
      </c>
      <c r="F13" s="52"/>
    </row>
    <row r="14" spans="1:6" s="16" customFormat="1" ht="24" customHeight="1">
      <c r="A14" s="14" t="s">
        <v>59</v>
      </c>
      <c r="B14" s="15"/>
      <c r="C14" s="76" t="s">
        <v>57</v>
      </c>
      <c r="D14" s="15" t="s">
        <v>57</v>
      </c>
      <c r="E14" s="50"/>
      <c r="F14" s="52"/>
    </row>
    <row r="15" spans="1:6" s="16" customFormat="1" ht="21" customHeight="1">
      <c r="A15" s="14" t="s">
        <v>36</v>
      </c>
      <c r="B15" s="109">
        <v>0</v>
      </c>
      <c r="C15" s="76" t="s">
        <v>57</v>
      </c>
      <c r="D15" s="15" t="s">
        <v>57</v>
      </c>
      <c r="E15" s="50" t="s">
        <v>270</v>
      </c>
      <c r="F15" s="52"/>
    </row>
    <row r="16" spans="1:6" s="16" customFormat="1" ht="20.25" customHeight="1">
      <c r="A16" s="14" t="s">
        <v>35</v>
      </c>
      <c r="B16" s="109">
        <v>0</v>
      </c>
      <c r="C16" s="76" t="s">
        <v>57</v>
      </c>
      <c r="D16" s="15" t="s">
        <v>57</v>
      </c>
      <c r="E16" s="50" t="s">
        <v>270</v>
      </c>
      <c r="F16" s="52"/>
    </row>
    <row r="17" spans="1:6" s="16" customFormat="1" ht="20.25" customHeight="1">
      <c r="A17" s="14" t="s">
        <v>43</v>
      </c>
      <c r="B17" s="86"/>
      <c r="C17" s="76" t="s">
        <v>57</v>
      </c>
      <c r="D17" s="15" t="s">
        <v>57</v>
      </c>
      <c r="E17" s="50"/>
      <c r="F17" s="52"/>
    </row>
    <row r="18" spans="1:6" s="16" customFormat="1" ht="20.25" customHeight="1">
      <c r="A18" s="14" t="s">
        <v>111</v>
      </c>
      <c r="B18" s="104"/>
      <c r="C18" s="76" t="s">
        <v>57</v>
      </c>
      <c r="D18" s="15" t="s">
        <v>57</v>
      </c>
      <c r="E18" s="50"/>
      <c r="F18" s="52"/>
    </row>
    <row r="19" spans="1:6" s="16" customFormat="1" ht="21.75" customHeight="1">
      <c r="A19" s="14" t="s">
        <v>3</v>
      </c>
      <c r="B19" s="267" t="s">
        <v>57</v>
      </c>
      <c r="C19" s="268"/>
      <c r="D19" s="15" t="s">
        <v>57</v>
      </c>
      <c r="E19" s="50"/>
      <c r="F19" s="52"/>
    </row>
    <row r="20" spans="1:6" s="16" customFormat="1" ht="21" customHeight="1">
      <c r="A20" s="14" t="s">
        <v>5</v>
      </c>
      <c r="B20" s="267">
        <v>0</v>
      </c>
      <c r="C20" s="268"/>
      <c r="D20" s="15" t="s">
        <v>57</v>
      </c>
      <c r="E20" s="50" t="s">
        <v>169</v>
      </c>
      <c r="F20" s="52"/>
    </row>
    <row r="21" spans="1:6" s="16" customFormat="1" ht="19.5" customHeight="1">
      <c r="A21" s="14" t="s">
        <v>8</v>
      </c>
      <c r="B21" s="267">
        <v>350</v>
      </c>
      <c r="C21" s="268"/>
      <c r="D21" s="15"/>
      <c r="E21" s="50"/>
      <c r="F21" s="52"/>
    </row>
    <row r="22" spans="1:6" s="16" customFormat="1" ht="17.25" customHeight="1">
      <c r="A22" s="14" t="s">
        <v>15</v>
      </c>
      <c r="B22" s="267">
        <v>40</v>
      </c>
      <c r="C22" s="268"/>
      <c r="D22" s="15">
        <v>40</v>
      </c>
      <c r="E22" s="50" t="s">
        <v>168</v>
      </c>
      <c r="F22" s="52"/>
    </row>
    <row r="23" spans="1:6" s="16" customFormat="1" ht="15" customHeight="1">
      <c r="A23" s="273" t="s">
        <v>17</v>
      </c>
      <c r="B23" s="14" t="s">
        <v>2</v>
      </c>
      <c r="C23" s="15">
        <v>50</v>
      </c>
      <c r="D23" s="15">
        <v>50</v>
      </c>
      <c r="E23" s="276" t="s">
        <v>189</v>
      </c>
      <c r="F23" s="52"/>
    </row>
    <row r="24" spans="1:6" s="16" customFormat="1" ht="15" customHeight="1">
      <c r="A24" s="274"/>
      <c r="B24" s="14" t="s">
        <v>18</v>
      </c>
      <c r="C24" s="15">
        <v>41</v>
      </c>
      <c r="D24" s="15">
        <v>41</v>
      </c>
      <c r="E24" s="277"/>
      <c r="F24" s="52"/>
    </row>
    <row r="25" spans="1:6" s="16" customFormat="1" ht="15" customHeight="1">
      <c r="A25" s="275"/>
      <c r="B25" s="14" t="s">
        <v>19</v>
      </c>
      <c r="C25" s="15">
        <v>0</v>
      </c>
      <c r="D25" s="15" t="s">
        <v>57</v>
      </c>
      <c r="E25" s="278"/>
      <c r="F25" s="52"/>
    </row>
    <row r="26" spans="1:6" s="16" customFormat="1" ht="15" customHeight="1">
      <c r="A26" s="273" t="s">
        <v>45</v>
      </c>
      <c r="B26" s="14" t="s">
        <v>46</v>
      </c>
      <c r="C26" s="15">
        <v>600</v>
      </c>
      <c r="D26" s="15">
        <v>471.68</v>
      </c>
      <c r="E26" s="280" t="s">
        <v>55</v>
      </c>
      <c r="F26" s="52"/>
    </row>
    <row r="27" spans="1:6" s="16" customFormat="1" ht="15" customHeight="1">
      <c r="A27" s="274"/>
      <c r="B27" s="14" t="s">
        <v>47</v>
      </c>
      <c r="C27" s="15">
        <v>40</v>
      </c>
      <c r="D27" s="15">
        <v>40</v>
      </c>
      <c r="E27" s="281"/>
      <c r="F27" s="52"/>
    </row>
    <row r="28" spans="1:6" s="16" customFormat="1" ht="15" customHeight="1">
      <c r="A28" s="275"/>
      <c r="B28" s="14" t="s">
        <v>48</v>
      </c>
      <c r="C28" s="15">
        <v>250</v>
      </c>
      <c r="D28" s="15" t="s">
        <v>57</v>
      </c>
      <c r="E28" s="259"/>
      <c r="F28" s="52"/>
    </row>
    <row r="29" spans="1:6" s="16" customFormat="1" ht="15" customHeight="1">
      <c r="A29" s="273" t="s">
        <v>75</v>
      </c>
      <c r="B29" s="14" t="s">
        <v>46</v>
      </c>
      <c r="C29" s="15" t="s">
        <v>57</v>
      </c>
      <c r="D29" s="15" t="s">
        <v>57</v>
      </c>
      <c r="E29" s="280"/>
      <c r="F29" s="52"/>
    </row>
    <row r="30" spans="1:6" s="16" customFormat="1" ht="15" customHeight="1">
      <c r="A30" s="274"/>
      <c r="B30" s="14" t="s">
        <v>47</v>
      </c>
      <c r="C30" s="15" t="s">
        <v>57</v>
      </c>
      <c r="D30" s="15" t="s">
        <v>57</v>
      </c>
      <c r="E30" s="281"/>
      <c r="F30" s="52"/>
    </row>
    <row r="31" spans="1:6" s="16" customFormat="1" ht="15" customHeight="1">
      <c r="A31" s="275"/>
      <c r="B31" s="14" t="s">
        <v>48</v>
      </c>
      <c r="C31" s="15" t="s">
        <v>57</v>
      </c>
      <c r="D31" s="15" t="s">
        <v>57</v>
      </c>
      <c r="E31" s="259"/>
      <c r="F31" s="52"/>
    </row>
    <row r="32" spans="1:6" s="16" customFormat="1" ht="35.25" customHeight="1">
      <c r="A32" s="45" t="s">
        <v>6</v>
      </c>
      <c r="B32" s="47"/>
      <c r="C32" s="46">
        <f>SUM(B11:C31)</f>
        <v>2046.4</v>
      </c>
      <c r="D32" s="67">
        <f>SUM(D12:D30)</f>
        <v>1394.45</v>
      </c>
      <c r="E32" s="66"/>
      <c r="F32" s="51"/>
    </row>
    <row r="33" spans="1:6" s="16" customFormat="1" ht="13.5" customHeight="1">
      <c r="A33" s="68"/>
      <c r="B33" s="69"/>
      <c r="C33" s="70"/>
      <c r="D33" s="70"/>
      <c r="E33" s="71"/>
      <c r="F33" s="72"/>
    </row>
    <row r="34" spans="1:6" s="10" customFormat="1" ht="21" customHeight="1">
      <c r="A34" s="73" t="s">
        <v>29</v>
      </c>
      <c r="B34" s="3"/>
      <c r="C34" s="3"/>
      <c r="D34" s="3"/>
      <c r="E34" s="3"/>
      <c r="F34" s="4"/>
    </row>
    <row r="35" spans="1:6" s="10" customFormat="1" ht="30" customHeight="1" thickBot="1">
      <c r="A35" s="21"/>
      <c r="B35" s="22"/>
      <c r="C35" s="23"/>
      <c r="D35" s="65"/>
      <c r="E35" s="6"/>
      <c r="F35" s="4"/>
    </row>
    <row r="36" spans="1:6" s="10" customFormat="1" ht="15.75">
      <c r="A36" s="19" t="s">
        <v>172</v>
      </c>
      <c r="B36" s="3"/>
      <c r="C36" s="5"/>
      <c r="D36" s="24" t="s">
        <v>22</v>
      </c>
      <c r="E36" s="6"/>
      <c r="F36" s="4"/>
    </row>
    <row r="37" spans="1:6" s="10" customFormat="1" ht="30" customHeight="1" thickBot="1">
      <c r="A37" s="21"/>
      <c r="B37" s="22"/>
      <c r="C37" s="23"/>
      <c r="D37" s="65"/>
      <c r="E37" s="6"/>
      <c r="F37" s="4"/>
    </row>
    <row r="38" spans="1:6" s="10" customFormat="1" ht="15.75">
      <c r="A38" s="19" t="s">
        <v>116</v>
      </c>
      <c r="B38" s="3"/>
      <c r="C38" s="5"/>
      <c r="D38" s="24" t="s">
        <v>22</v>
      </c>
      <c r="E38" s="6"/>
      <c r="F38" s="4"/>
    </row>
    <row r="39" spans="1:6" s="10" customFormat="1" ht="19.5" customHeight="1">
      <c r="A39" s="19"/>
      <c r="B39" s="3"/>
      <c r="C39" s="5"/>
      <c r="D39" s="6"/>
      <c r="E39" s="6"/>
      <c r="F39" s="4"/>
    </row>
    <row r="40" spans="1:6" s="10" customFormat="1" ht="13.5" customHeight="1">
      <c r="A40" s="3"/>
      <c r="B40" s="3"/>
      <c r="C40" s="7"/>
      <c r="D40" s="6"/>
      <c r="E40" s="6"/>
      <c r="F40" s="4"/>
    </row>
    <row r="41" spans="1:6" s="10" customFormat="1" ht="12.75" customHeight="1">
      <c r="A41" s="3"/>
      <c r="B41" s="3"/>
      <c r="C41" s="6"/>
      <c r="D41" s="6"/>
      <c r="E41" s="6"/>
      <c r="F41" s="4"/>
    </row>
    <row r="42" spans="1:6" s="10" customFormat="1" ht="13.5" customHeight="1">
      <c r="A42" s="3"/>
      <c r="B42" s="3"/>
      <c r="C42" s="6"/>
      <c r="D42" s="6"/>
      <c r="E42" s="6"/>
      <c r="F42" s="4"/>
    </row>
    <row r="43" spans="1:6" s="10" customFormat="1" ht="15.75">
      <c r="A43" s="3"/>
      <c r="B43" s="3"/>
      <c r="C43" s="6"/>
      <c r="D43" s="6"/>
      <c r="E43" s="6"/>
      <c r="F43" s="4"/>
    </row>
    <row r="44" spans="1:6" s="10" customFormat="1" ht="15.75">
      <c r="A44" s="3"/>
      <c r="B44" s="3"/>
      <c r="C44" s="6"/>
      <c r="D44" s="8"/>
      <c r="E44" s="8"/>
      <c r="F44" s="4"/>
    </row>
    <row r="45" spans="1:6" s="10" customFormat="1" ht="15.75">
      <c r="A45" s="3"/>
      <c r="B45" s="3"/>
      <c r="C45" s="6"/>
      <c r="D45" s="1"/>
      <c r="E45" s="1"/>
      <c r="F45" s="2"/>
    </row>
    <row r="46" spans="1:6" s="10" customFormat="1" ht="15.75">
      <c r="A46" s="3"/>
      <c r="B46" s="3"/>
      <c r="C46" s="6"/>
      <c r="D46" s="1"/>
      <c r="E46" s="1"/>
      <c r="F46" s="2"/>
    </row>
    <row r="47" spans="1:6" s="10" customFormat="1" ht="12.75">
      <c r="A47" s="8"/>
      <c r="B47" s="8"/>
      <c r="C47" s="8"/>
      <c r="D47" s="1"/>
      <c r="E47" s="1"/>
      <c r="F47" s="2"/>
    </row>
    <row r="48" spans="1:6" s="11" customFormat="1" ht="12.75">
      <c r="A48" s="1"/>
      <c r="B48" s="1"/>
      <c r="C48" s="1"/>
      <c r="D48" s="1"/>
      <c r="E48" s="1"/>
      <c r="F48" s="2"/>
    </row>
    <row r="49" spans="1:6" s="11" customFormat="1" ht="12.75">
      <c r="A49" s="1"/>
      <c r="B49" s="1"/>
      <c r="C49" s="1"/>
      <c r="D49" s="1"/>
      <c r="E49" s="1"/>
      <c r="F49" s="2"/>
    </row>
    <row r="50" spans="1:6" s="11" customFormat="1" ht="12.75">
      <c r="A50" s="1"/>
      <c r="B50" s="1"/>
      <c r="C50" s="1"/>
      <c r="D50" s="1"/>
      <c r="E50" s="1"/>
      <c r="F50" s="2"/>
    </row>
    <row r="51" spans="1:6" s="11" customFormat="1" ht="12.75">
      <c r="A51" s="1"/>
      <c r="B51" s="1"/>
      <c r="C51" s="1"/>
      <c r="D51" s="1"/>
      <c r="E51" s="1"/>
      <c r="F51" s="2"/>
    </row>
    <row r="52" spans="1:6" s="11" customFormat="1" ht="12.75">
      <c r="A52" s="1"/>
      <c r="B52" s="1"/>
      <c r="C52" s="1"/>
      <c r="D52" s="1"/>
      <c r="E52" s="1"/>
      <c r="F52" s="2"/>
    </row>
    <row r="53" spans="1:6" s="11" customFormat="1" ht="12.75">
      <c r="A53" s="1"/>
      <c r="B53" s="1"/>
      <c r="C53" s="1"/>
      <c r="D53" s="1"/>
      <c r="E53" s="1"/>
      <c r="F53" s="2"/>
    </row>
    <row r="54" spans="1:6" s="11" customFormat="1" ht="12.75">
      <c r="A54" s="1"/>
      <c r="B54" s="1"/>
      <c r="C54" s="1"/>
      <c r="D54" s="1"/>
      <c r="E54" s="1"/>
      <c r="F54" s="2"/>
    </row>
    <row r="55" spans="1:6" s="11" customFormat="1" ht="12.75">
      <c r="A55" s="1"/>
      <c r="B55" s="1"/>
      <c r="C55" s="1"/>
      <c r="D55" s="1"/>
      <c r="E55" s="1"/>
      <c r="F55" s="2"/>
    </row>
    <row r="56" spans="1:6" s="11" customFormat="1" ht="12.75">
      <c r="A56" s="1"/>
      <c r="B56" s="1"/>
      <c r="C56" s="1"/>
      <c r="D56" s="1"/>
      <c r="E56" s="1"/>
      <c r="F56" s="2"/>
    </row>
    <row r="57" spans="1:6" s="11" customFormat="1" ht="12.75">
      <c r="A57" s="1"/>
      <c r="B57" s="1"/>
      <c r="C57" s="1"/>
      <c r="D57" s="1"/>
      <c r="E57" s="1"/>
      <c r="F57" s="2"/>
    </row>
    <row r="58" spans="1:6" s="11" customFormat="1" ht="12.75">
      <c r="A58" s="1"/>
      <c r="B58" s="1"/>
      <c r="C58" s="1"/>
      <c r="D58" s="1"/>
      <c r="E58" s="1"/>
      <c r="F58" s="2"/>
    </row>
    <row r="59" spans="1:6" s="11" customFormat="1" ht="12.75">
      <c r="A59" s="1"/>
      <c r="B59" s="1"/>
      <c r="C59" s="1"/>
      <c r="D59" s="1"/>
      <c r="E59" s="1"/>
      <c r="F59" s="2"/>
    </row>
    <row r="60" spans="1:6" s="11" customFormat="1" ht="12.75">
      <c r="A60" s="1"/>
      <c r="B60" s="1"/>
      <c r="C60" s="1"/>
      <c r="D60" s="1"/>
      <c r="E60" s="1"/>
      <c r="F60" s="2"/>
    </row>
    <row r="61" spans="1:6" s="11" customFormat="1" ht="12.75">
      <c r="A61" s="1"/>
      <c r="B61" s="1"/>
      <c r="C61" s="1"/>
      <c r="D61" s="1"/>
      <c r="E61" s="1"/>
      <c r="F61" s="2"/>
    </row>
    <row r="62" spans="1:6" s="11" customFormat="1" ht="12.75">
      <c r="A62" s="1"/>
      <c r="B62" s="1"/>
      <c r="C62" s="1"/>
      <c r="D62" s="1"/>
      <c r="E62" s="1"/>
      <c r="F62" s="2"/>
    </row>
    <row r="63" spans="1:6" s="11" customFormat="1" ht="12.75">
      <c r="A63" s="1"/>
      <c r="B63" s="1"/>
      <c r="C63" s="1"/>
      <c r="D63" s="1"/>
      <c r="E63" s="1"/>
      <c r="F63" s="2"/>
    </row>
    <row r="64" spans="1:6" s="11" customFormat="1" ht="12.75">
      <c r="A64" s="1"/>
      <c r="B64" s="1"/>
      <c r="C64" s="1"/>
      <c r="D64" s="1"/>
      <c r="E64" s="1"/>
      <c r="F64" s="2"/>
    </row>
    <row r="65" spans="1:6" s="11" customFormat="1" ht="12.75">
      <c r="A65" s="1"/>
      <c r="B65" s="1"/>
      <c r="C65" s="1"/>
      <c r="D65" s="1"/>
      <c r="E65" s="1"/>
      <c r="F65" s="2"/>
    </row>
    <row r="66" spans="1:6" s="11" customFormat="1" ht="12.75">
      <c r="A66" s="1"/>
      <c r="B66" s="1"/>
      <c r="C66" s="1"/>
      <c r="D66" s="1"/>
      <c r="E66" s="1"/>
      <c r="F66" s="2"/>
    </row>
  </sheetData>
  <mergeCells count="14">
    <mergeCell ref="B3:E3"/>
    <mergeCell ref="A3:A4"/>
    <mergeCell ref="B4:E4"/>
    <mergeCell ref="B19:C19"/>
    <mergeCell ref="B21:C21"/>
    <mergeCell ref="B20:C20"/>
    <mergeCell ref="B10:C10"/>
    <mergeCell ref="A26:A28"/>
    <mergeCell ref="A29:A31"/>
    <mergeCell ref="E29:E31"/>
    <mergeCell ref="B22:C22"/>
    <mergeCell ref="A23:A25"/>
    <mergeCell ref="E23:E25"/>
    <mergeCell ref="E26:E28"/>
  </mergeCells>
  <printOptions/>
  <pageMargins left="1" right="0" top="0.25" bottom="0.25" header="0.5" footer="0.5"/>
  <pageSetup horizontalDpi="300" verticalDpi="3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F66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8" sqref="B8"/>
    </sheetView>
  </sheetViews>
  <sheetFormatPr defaultColWidth="9.140625" defaultRowHeight="12.75"/>
  <cols>
    <col min="1" max="1" width="16.28125" style="1" customWidth="1"/>
    <col min="2" max="3" width="12.7109375" style="1" customWidth="1"/>
    <col min="4" max="4" width="13.7109375" style="1" customWidth="1"/>
    <col min="5" max="5" width="28.57421875" style="1" customWidth="1"/>
    <col min="6" max="6" width="10.421875" style="2" customWidth="1"/>
  </cols>
  <sheetData>
    <row r="1" spans="1:6" ht="21" thickBot="1">
      <c r="A1" s="25" t="s">
        <v>14</v>
      </c>
      <c r="B1" s="106"/>
      <c r="C1" s="107"/>
      <c r="D1" s="107"/>
      <c r="E1" s="107"/>
      <c r="F1" s="108"/>
    </row>
    <row r="2" spans="1:6" s="12" customFormat="1" ht="19.5" customHeight="1">
      <c r="A2" s="40" t="s">
        <v>9</v>
      </c>
      <c r="B2" s="105" t="s">
        <v>245</v>
      </c>
      <c r="C2" s="34"/>
      <c r="D2" s="34"/>
      <c r="E2" s="34"/>
      <c r="F2" s="61">
        <v>7538</v>
      </c>
    </row>
    <row r="3" spans="1:6" s="12" customFormat="1" ht="19.5" customHeight="1">
      <c r="A3" s="261" t="s">
        <v>11</v>
      </c>
      <c r="B3" s="263" t="s">
        <v>246</v>
      </c>
      <c r="C3" s="271"/>
      <c r="D3" s="271"/>
      <c r="E3" s="272"/>
      <c r="F3" s="60"/>
    </row>
    <row r="4" spans="1:6" s="12" customFormat="1" ht="20.25" customHeight="1">
      <c r="A4" s="262"/>
      <c r="B4" s="263" t="s">
        <v>247</v>
      </c>
      <c r="C4" s="264"/>
      <c r="D4" s="265"/>
      <c r="E4" s="266"/>
      <c r="F4" s="61"/>
    </row>
    <row r="5" spans="1:6" s="12" customFormat="1" ht="18" customHeight="1">
      <c r="A5" s="32" t="s">
        <v>249</v>
      </c>
      <c r="B5" s="43" t="s">
        <v>248</v>
      </c>
      <c r="C5" s="44"/>
      <c r="D5" s="43"/>
      <c r="E5" s="62"/>
      <c r="F5" s="59"/>
    </row>
    <row r="6" spans="1:6" s="12" customFormat="1" ht="18" customHeight="1">
      <c r="A6" s="32" t="s">
        <v>13</v>
      </c>
      <c r="B6" s="42">
        <v>20</v>
      </c>
      <c r="C6" s="90" t="s">
        <v>37</v>
      </c>
      <c r="D6" s="91">
        <v>0</v>
      </c>
      <c r="E6" s="26"/>
      <c r="F6" s="59"/>
    </row>
    <row r="7" spans="1:6" s="13" customFormat="1" ht="18" customHeight="1">
      <c r="A7" s="33" t="s">
        <v>163</v>
      </c>
      <c r="B7" s="100">
        <f>Summary!L26</f>
        <v>20000</v>
      </c>
      <c r="C7" s="92"/>
      <c r="D7" s="93"/>
      <c r="E7" s="93"/>
      <c r="F7" s="64"/>
    </row>
    <row r="8" spans="1:6" s="13" customFormat="1" ht="18" customHeight="1">
      <c r="A8" s="32" t="s">
        <v>23</v>
      </c>
      <c r="B8" s="27">
        <v>100000</v>
      </c>
      <c r="C8" s="28"/>
      <c r="D8" s="63" t="s">
        <v>24</v>
      </c>
      <c r="E8" s="27">
        <f>(B8*0.05)</f>
        <v>5000</v>
      </c>
      <c r="F8" s="78">
        <v>0.05</v>
      </c>
    </row>
    <row r="9" spans="1:6" ht="9" customHeight="1">
      <c r="A9" s="17"/>
      <c r="B9" s="37"/>
      <c r="C9" s="38"/>
      <c r="D9" s="18"/>
      <c r="E9" s="38"/>
      <c r="F9" s="57"/>
    </row>
    <row r="10" spans="1:6" ht="15.75">
      <c r="A10" s="9"/>
      <c r="B10" s="269" t="s">
        <v>0</v>
      </c>
      <c r="C10" s="270"/>
      <c r="D10" s="53" t="s">
        <v>12</v>
      </c>
      <c r="E10" s="54" t="s">
        <v>1</v>
      </c>
      <c r="F10" s="55" t="s">
        <v>28</v>
      </c>
    </row>
    <row r="11" spans="1:6" ht="24.75">
      <c r="A11" s="14" t="s">
        <v>114</v>
      </c>
      <c r="B11" s="118"/>
      <c r="C11" s="120" t="s">
        <v>57</v>
      </c>
      <c r="D11" s="119" t="s">
        <v>57</v>
      </c>
      <c r="E11" s="103" t="s">
        <v>214</v>
      </c>
      <c r="F11" s="55"/>
    </row>
    <row r="12" spans="1:6" s="16" customFormat="1" ht="23.25" customHeight="1">
      <c r="A12" s="14" t="s">
        <v>115</v>
      </c>
      <c r="B12" s="15"/>
      <c r="C12" s="15" t="s">
        <v>57</v>
      </c>
      <c r="D12" s="15" t="s">
        <v>57</v>
      </c>
      <c r="E12" s="50"/>
      <c r="F12" s="52"/>
    </row>
    <row r="13" spans="1:6" s="16" customFormat="1" ht="24" customHeight="1">
      <c r="A13" s="14" t="s">
        <v>7</v>
      </c>
      <c r="B13" s="15">
        <v>0</v>
      </c>
      <c r="C13" s="15" t="s">
        <v>57</v>
      </c>
      <c r="D13" s="15" t="s">
        <v>57</v>
      </c>
      <c r="E13" s="50"/>
      <c r="F13" s="52"/>
    </row>
    <row r="14" spans="1:6" s="16" customFormat="1" ht="24" customHeight="1">
      <c r="A14" s="14" t="s">
        <v>59</v>
      </c>
      <c r="B14" s="15"/>
      <c r="C14" s="76" t="s">
        <v>57</v>
      </c>
      <c r="D14" s="15" t="s">
        <v>57</v>
      </c>
      <c r="E14" s="50"/>
      <c r="F14" s="52"/>
    </row>
    <row r="15" spans="1:6" s="16" customFormat="1" ht="21" customHeight="1">
      <c r="A15" s="14" t="s">
        <v>36</v>
      </c>
      <c r="B15" s="109">
        <v>0</v>
      </c>
      <c r="C15" s="76" t="s">
        <v>57</v>
      </c>
      <c r="D15" s="15" t="s">
        <v>57</v>
      </c>
      <c r="E15" s="50"/>
      <c r="F15" s="52"/>
    </row>
    <row r="16" spans="1:6" s="16" customFormat="1" ht="20.25" customHeight="1">
      <c r="A16" s="14" t="s">
        <v>35</v>
      </c>
      <c r="B16" s="109">
        <v>0</v>
      </c>
      <c r="C16" s="76" t="s">
        <v>57</v>
      </c>
      <c r="D16" s="15" t="s">
        <v>57</v>
      </c>
      <c r="E16" s="50"/>
      <c r="F16" s="52"/>
    </row>
    <row r="17" spans="1:6" s="16" customFormat="1" ht="20.25" customHeight="1">
      <c r="A17" s="14" t="s">
        <v>43</v>
      </c>
      <c r="B17" s="86"/>
      <c r="C17" s="76" t="s">
        <v>57</v>
      </c>
      <c r="D17" s="15" t="s">
        <v>57</v>
      </c>
      <c r="E17" s="50"/>
      <c r="F17" s="52"/>
    </row>
    <row r="18" spans="1:6" s="16" customFormat="1" ht="20.25" customHeight="1">
      <c r="A18" s="14" t="s">
        <v>111</v>
      </c>
      <c r="B18" s="104"/>
      <c r="C18" s="76" t="s">
        <v>57</v>
      </c>
      <c r="D18" s="15" t="s">
        <v>57</v>
      </c>
      <c r="E18" s="50"/>
      <c r="F18" s="52"/>
    </row>
    <row r="19" spans="1:6" s="16" customFormat="1" ht="21.75" customHeight="1">
      <c r="A19" s="14" t="s">
        <v>3</v>
      </c>
      <c r="B19" s="267" t="s">
        <v>57</v>
      </c>
      <c r="C19" s="268"/>
      <c r="D19" s="15" t="s">
        <v>57</v>
      </c>
      <c r="E19" s="50"/>
      <c r="F19" s="52"/>
    </row>
    <row r="20" spans="1:6" s="16" customFormat="1" ht="21" customHeight="1">
      <c r="A20" s="14" t="s">
        <v>5</v>
      </c>
      <c r="B20" s="267" t="s">
        <v>57</v>
      </c>
      <c r="C20" s="268"/>
      <c r="D20" s="15" t="s">
        <v>57</v>
      </c>
      <c r="E20" s="50"/>
      <c r="F20" s="52"/>
    </row>
    <row r="21" spans="1:6" s="16" customFormat="1" ht="19.5" customHeight="1">
      <c r="A21" s="14" t="s">
        <v>8</v>
      </c>
      <c r="B21" s="267" t="s">
        <v>57</v>
      </c>
      <c r="C21" s="268"/>
      <c r="D21" s="15" t="s">
        <v>57</v>
      </c>
      <c r="E21" s="50"/>
      <c r="F21" s="52"/>
    </row>
    <row r="22" spans="1:6" s="16" customFormat="1" ht="17.25" customHeight="1">
      <c r="A22" s="14" t="s">
        <v>15</v>
      </c>
      <c r="B22" s="267" t="s">
        <v>57</v>
      </c>
      <c r="C22" s="268"/>
      <c r="D22" s="15" t="s">
        <v>57</v>
      </c>
      <c r="E22" s="50"/>
      <c r="F22" s="52"/>
    </row>
    <row r="23" spans="1:6" s="16" customFormat="1" ht="15" customHeight="1">
      <c r="A23" s="273" t="s">
        <v>17</v>
      </c>
      <c r="B23" s="14" t="s">
        <v>2</v>
      </c>
      <c r="C23" s="15" t="s">
        <v>57</v>
      </c>
      <c r="D23" s="15" t="s">
        <v>57</v>
      </c>
      <c r="E23" s="276" t="s">
        <v>250</v>
      </c>
      <c r="F23" s="52"/>
    </row>
    <row r="24" spans="1:6" s="16" customFormat="1" ht="15" customHeight="1">
      <c r="A24" s="274"/>
      <c r="B24" s="14">
        <v>0</v>
      </c>
      <c r="C24" s="15" t="s">
        <v>57</v>
      </c>
      <c r="D24" s="15" t="s">
        <v>57</v>
      </c>
      <c r="E24" s="277"/>
      <c r="F24" s="52"/>
    </row>
    <row r="25" spans="1:6" s="16" customFormat="1" ht="15" customHeight="1">
      <c r="A25" s="275"/>
      <c r="B25" s="14" t="s">
        <v>19</v>
      </c>
      <c r="C25" s="15" t="s">
        <v>57</v>
      </c>
      <c r="D25" s="15" t="s">
        <v>57</v>
      </c>
      <c r="E25" s="278"/>
      <c r="F25" s="52"/>
    </row>
    <row r="26" spans="1:6" s="16" customFormat="1" ht="15" customHeight="1">
      <c r="A26" s="273" t="s">
        <v>45</v>
      </c>
      <c r="B26" s="14" t="s">
        <v>46</v>
      </c>
      <c r="C26" s="15" t="s">
        <v>57</v>
      </c>
      <c r="D26" s="15" t="s">
        <v>57</v>
      </c>
      <c r="E26" s="280" t="s">
        <v>251</v>
      </c>
      <c r="F26" s="52"/>
    </row>
    <row r="27" spans="1:6" s="16" customFormat="1" ht="15" customHeight="1">
      <c r="A27" s="274"/>
      <c r="B27" s="14" t="s">
        <v>47</v>
      </c>
      <c r="C27" s="15" t="s">
        <v>57</v>
      </c>
      <c r="D27" s="15" t="s">
        <v>57</v>
      </c>
      <c r="E27" s="281"/>
      <c r="F27" s="52"/>
    </row>
    <row r="28" spans="1:6" s="16" customFormat="1" ht="15" customHeight="1">
      <c r="A28" s="275"/>
      <c r="B28" s="14" t="s">
        <v>48</v>
      </c>
      <c r="C28" s="15" t="s">
        <v>57</v>
      </c>
      <c r="D28" s="15" t="s">
        <v>57</v>
      </c>
      <c r="E28" s="259"/>
      <c r="F28" s="52"/>
    </row>
    <row r="29" spans="1:6" s="16" customFormat="1" ht="15" customHeight="1">
      <c r="A29" s="273" t="s">
        <v>75</v>
      </c>
      <c r="B29" s="14" t="s">
        <v>46</v>
      </c>
      <c r="C29" s="15" t="s">
        <v>57</v>
      </c>
      <c r="D29" s="15" t="s">
        <v>57</v>
      </c>
      <c r="E29" s="280"/>
      <c r="F29" s="52"/>
    </row>
    <row r="30" spans="1:6" s="16" customFormat="1" ht="15" customHeight="1">
      <c r="A30" s="274"/>
      <c r="B30" s="14" t="s">
        <v>47</v>
      </c>
      <c r="C30" s="15" t="s">
        <v>57</v>
      </c>
      <c r="D30" s="15" t="s">
        <v>57</v>
      </c>
      <c r="E30" s="281"/>
      <c r="F30" s="52"/>
    </row>
    <row r="31" spans="1:6" s="16" customFormat="1" ht="15" customHeight="1">
      <c r="A31" s="275"/>
      <c r="B31" s="14" t="s">
        <v>48</v>
      </c>
      <c r="C31" s="15" t="s">
        <v>57</v>
      </c>
      <c r="D31" s="15" t="s">
        <v>57</v>
      </c>
      <c r="E31" s="259"/>
      <c r="F31" s="52"/>
    </row>
    <row r="32" spans="1:6" s="16" customFormat="1" ht="35.25" customHeight="1">
      <c r="A32" s="45" t="s">
        <v>6</v>
      </c>
      <c r="B32" s="47"/>
      <c r="C32" s="46">
        <f>SUM(B11:C31)</f>
        <v>0</v>
      </c>
      <c r="D32" s="67">
        <f>SUM(D12:D30)</f>
        <v>0</v>
      </c>
      <c r="E32" s="66"/>
      <c r="F32" s="51"/>
    </row>
    <row r="33" spans="1:6" s="16" customFormat="1" ht="13.5" customHeight="1">
      <c r="A33" s="68"/>
      <c r="B33" s="69"/>
      <c r="C33" s="70"/>
      <c r="D33" s="70"/>
      <c r="E33" s="71"/>
      <c r="F33" s="72"/>
    </row>
    <row r="34" spans="1:6" s="10" customFormat="1" ht="21" customHeight="1">
      <c r="A34" s="73" t="s">
        <v>29</v>
      </c>
      <c r="B34" s="3"/>
      <c r="C34" s="3"/>
      <c r="D34" s="3"/>
      <c r="E34" s="3"/>
      <c r="F34" s="4"/>
    </row>
    <row r="35" spans="1:6" s="10" customFormat="1" ht="30" customHeight="1" thickBot="1">
      <c r="A35" s="21"/>
      <c r="B35" s="22"/>
      <c r="C35" s="23"/>
      <c r="D35" s="65"/>
      <c r="E35" s="6"/>
      <c r="F35" s="4"/>
    </row>
    <row r="36" spans="1:6" s="10" customFormat="1" ht="15.75">
      <c r="A36" s="19" t="s">
        <v>172</v>
      </c>
      <c r="B36" s="3"/>
      <c r="C36" s="5"/>
      <c r="D36" s="24" t="s">
        <v>22</v>
      </c>
      <c r="E36" s="6"/>
      <c r="F36" s="4"/>
    </row>
    <row r="37" spans="1:6" s="10" customFormat="1" ht="30" customHeight="1" thickBot="1">
      <c r="A37" s="21"/>
      <c r="B37" s="22"/>
      <c r="C37" s="23"/>
      <c r="D37" s="65"/>
      <c r="E37" s="6"/>
      <c r="F37" s="4"/>
    </row>
    <row r="38" spans="1:6" s="10" customFormat="1" ht="15.75">
      <c r="A38" s="19" t="s">
        <v>116</v>
      </c>
      <c r="B38" s="3"/>
      <c r="C38" s="5"/>
      <c r="D38" s="24" t="s">
        <v>22</v>
      </c>
      <c r="E38" s="6"/>
      <c r="F38" s="4"/>
    </row>
    <row r="39" spans="1:6" s="10" customFormat="1" ht="19.5" customHeight="1">
      <c r="A39" s="19"/>
      <c r="B39" s="3"/>
      <c r="C39" s="5"/>
      <c r="D39" s="6"/>
      <c r="E39" s="6"/>
      <c r="F39" s="4"/>
    </row>
    <row r="40" spans="1:6" s="10" customFormat="1" ht="13.5" customHeight="1">
      <c r="A40" s="3"/>
      <c r="B40" s="3"/>
      <c r="C40" s="7"/>
      <c r="D40" s="6"/>
      <c r="E40" s="6"/>
      <c r="F40" s="4"/>
    </row>
    <row r="41" spans="1:6" s="10" customFormat="1" ht="12.75" customHeight="1">
      <c r="A41" s="3"/>
      <c r="B41" s="3"/>
      <c r="C41" s="6"/>
      <c r="D41" s="6"/>
      <c r="E41" s="6"/>
      <c r="F41" s="4"/>
    </row>
    <row r="42" spans="1:6" s="10" customFormat="1" ht="13.5" customHeight="1">
      <c r="A42" s="3"/>
      <c r="B42" s="3"/>
      <c r="C42" s="6"/>
      <c r="D42" s="6"/>
      <c r="E42" s="6"/>
      <c r="F42" s="4"/>
    </row>
    <row r="43" spans="1:6" s="10" customFormat="1" ht="15.75">
      <c r="A43" s="3"/>
      <c r="B43" s="3"/>
      <c r="C43" s="6"/>
      <c r="D43" s="6"/>
      <c r="E43" s="6"/>
      <c r="F43" s="4"/>
    </row>
    <row r="44" spans="1:6" s="10" customFormat="1" ht="15.75">
      <c r="A44" s="3"/>
      <c r="B44" s="3"/>
      <c r="C44" s="6"/>
      <c r="D44" s="8"/>
      <c r="E44" s="8"/>
      <c r="F44" s="4"/>
    </row>
    <row r="45" spans="1:6" s="10" customFormat="1" ht="15.75">
      <c r="A45" s="3"/>
      <c r="B45" s="3"/>
      <c r="C45" s="6"/>
      <c r="D45" s="1"/>
      <c r="E45" s="1"/>
      <c r="F45" s="2"/>
    </row>
    <row r="46" spans="1:6" s="10" customFormat="1" ht="15.75">
      <c r="A46" s="3"/>
      <c r="B46" s="3"/>
      <c r="C46" s="6"/>
      <c r="D46" s="1"/>
      <c r="E46" s="1"/>
      <c r="F46" s="2"/>
    </row>
    <row r="47" spans="1:6" s="10" customFormat="1" ht="12.75">
      <c r="A47" s="8"/>
      <c r="B47" s="8"/>
      <c r="C47" s="8"/>
      <c r="D47" s="1"/>
      <c r="E47" s="1"/>
      <c r="F47" s="2"/>
    </row>
    <row r="48" spans="1:6" s="11" customFormat="1" ht="12.75">
      <c r="A48" s="1"/>
      <c r="B48" s="1"/>
      <c r="C48" s="1"/>
      <c r="D48" s="1"/>
      <c r="E48" s="1"/>
      <c r="F48" s="2"/>
    </row>
    <row r="49" spans="1:6" s="11" customFormat="1" ht="12.75">
      <c r="A49" s="1"/>
      <c r="B49" s="1"/>
      <c r="C49" s="1"/>
      <c r="D49" s="1"/>
      <c r="E49" s="1"/>
      <c r="F49" s="2"/>
    </row>
    <row r="50" spans="1:6" s="11" customFormat="1" ht="12.75">
      <c r="A50" s="1"/>
      <c r="B50" s="1"/>
      <c r="C50" s="1"/>
      <c r="D50" s="1"/>
      <c r="E50" s="1"/>
      <c r="F50" s="2"/>
    </row>
    <row r="51" spans="1:6" s="11" customFormat="1" ht="12.75">
      <c r="A51" s="1"/>
      <c r="B51" s="1"/>
      <c r="C51" s="1"/>
      <c r="D51" s="1"/>
      <c r="E51" s="1"/>
      <c r="F51" s="2"/>
    </row>
    <row r="52" spans="1:6" s="11" customFormat="1" ht="12.75">
      <c r="A52" s="1"/>
      <c r="B52" s="1"/>
      <c r="C52" s="1"/>
      <c r="D52" s="1"/>
      <c r="E52" s="1"/>
      <c r="F52" s="2"/>
    </row>
    <row r="53" spans="1:6" s="11" customFormat="1" ht="12.75">
      <c r="A53" s="1"/>
      <c r="B53" s="1"/>
      <c r="C53" s="1"/>
      <c r="D53" s="1"/>
      <c r="E53" s="1"/>
      <c r="F53" s="2"/>
    </row>
    <row r="54" spans="1:6" s="11" customFormat="1" ht="12.75">
      <c r="A54" s="1"/>
      <c r="B54" s="1"/>
      <c r="C54" s="1"/>
      <c r="D54" s="1"/>
      <c r="E54" s="1"/>
      <c r="F54" s="2"/>
    </row>
    <row r="55" spans="1:6" s="11" customFormat="1" ht="12.75">
      <c r="A55" s="1"/>
      <c r="B55" s="1"/>
      <c r="C55" s="1"/>
      <c r="D55" s="1"/>
      <c r="E55" s="1"/>
      <c r="F55" s="2"/>
    </row>
    <row r="56" spans="1:6" s="11" customFormat="1" ht="12.75">
      <c r="A56" s="1"/>
      <c r="B56" s="1"/>
      <c r="C56" s="1"/>
      <c r="D56" s="1"/>
      <c r="E56" s="1"/>
      <c r="F56" s="2"/>
    </row>
    <row r="57" spans="1:6" s="11" customFormat="1" ht="12.75">
      <c r="A57" s="1"/>
      <c r="B57" s="1"/>
      <c r="C57" s="1"/>
      <c r="D57" s="1"/>
      <c r="E57" s="1"/>
      <c r="F57" s="2"/>
    </row>
    <row r="58" spans="1:6" s="11" customFormat="1" ht="12.75">
      <c r="A58" s="1"/>
      <c r="B58" s="1"/>
      <c r="C58" s="1"/>
      <c r="D58" s="1"/>
      <c r="E58" s="1"/>
      <c r="F58" s="2"/>
    </row>
    <row r="59" spans="1:6" s="11" customFormat="1" ht="12.75">
      <c r="A59" s="1"/>
      <c r="B59" s="1"/>
      <c r="C59" s="1"/>
      <c r="D59" s="1"/>
      <c r="E59" s="1"/>
      <c r="F59" s="2"/>
    </row>
    <row r="60" spans="1:6" s="11" customFormat="1" ht="12.75">
      <c r="A60" s="1"/>
      <c r="B60" s="1"/>
      <c r="C60" s="1"/>
      <c r="D60" s="1"/>
      <c r="E60" s="1"/>
      <c r="F60" s="2"/>
    </row>
    <row r="61" spans="1:6" s="11" customFormat="1" ht="12.75">
      <c r="A61" s="1"/>
      <c r="B61" s="1"/>
      <c r="C61" s="1"/>
      <c r="D61" s="1"/>
      <c r="E61" s="1"/>
      <c r="F61" s="2"/>
    </row>
    <row r="62" spans="1:6" s="11" customFormat="1" ht="12.75">
      <c r="A62" s="1"/>
      <c r="B62" s="1"/>
      <c r="C62" s="1"/>
      <c r="D62" s="1"/>
      <c r="E62" s="1"/>
      <c r="F62" s="2"/>
    </row>
    <row r="63" spans="1:6" s="11" customFormat="1" ht="12.75">
      <c r="A63" s="1"/>
      <c r="B63" s="1"/>
      <c r="C63" s="1"/>
      <c r="D63" s="1"/>
      <c r="E63" s="1"/>
      <c r="F63" s="2"/>
    </row>
    <row r="64" spans="1:6" s="11" customFormat="1" ht="12.75">
      <c r="A64" s="1"/>
      <c r="B64" s="1"/>
      <c r="C64" s="1"/>
      <c r="D64" s="1"/>
      <c r="E64" s="1"/>
      <c r="F64" s="2"/>
    </row>
    <row r="65" spans="1:6" s="11" customFormat="1" ht="12.75">
      <c r="A65" s="1"/>
      <c r="B65" s="1"/>
      <c r="C65" s="1"/>
      <c r="D65" s="1"/>
      <c r="E65" s="1"/>
      <c r="F65" s="2"/>
    </row>
    <row r="66" spans="1:6" s="11" customFormat="1" ht="12.75">
      <c r="A66" s="1"/>
      <c r="B66" s="1"/>
      <c r="C66" s="1"/>
      <c r="D66" s="1"/>
      <c r="E66" s="1"/>
      <c r="F66" s="2"/>
    </row>
  </sheetData>
  <mergeCells count="14">
    <mergeCell ref="B3:E3"/>
    <mergeCell ref="A3:A4"/>
    <mergeCell ref="B4:E4"/>
    <mergeCell ref="B19:C19"/>
    <mergeCell ref="B21:C21"/>
    <mergeCell ref="B20:C20"/>
    <mergeCell ref="B10:C10"/>
    <mergeCell ref="A26:A28"/>
    <mergeCell ref="A29:A31"/>
    <mergeCell ref="E29:E31"/>
    <mergeCell ref="B22:C22"/>
    <mergeCell ref="A23:A25"/>
    <mergeCell ref="E23:E25"/>
    <mergeCell ref="E26:E28"/>
  </mergeCells>
  <printOptions/>
  <pageMargins left="1" right="0" top="0.25" bottom="0.25" header="0.5" footer="0.5"/>
  <pageSetup horizontalDpi="300" verticalDpi="3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/>
  <dimension ref="A1:L63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8" sqref="B8"/>
    </sheetView>
  </sheetViews>
  <sheetFormatPr defaultColWidth="9.140625" defaultRowHeight="12.75"/>
  <cols>
    <col min="1" max="1" width="16.28125" style="1" customWidth="1"/>
    <col min="2" max="3" width="12.7109375" style="1" customWidth="1"/>
    <col min="4" max="4" width="13.7109375" style="1" customWidth="1"/>
    <col min="5" max="5" width="28.57421875" style="1" customWidth="1"/>
    <col min="6" max="6" width="10.421875" style="2" customWidth="1"/>
  </cols>
  <sheetData>
    <row r="1" spans="1:6" ht="21" thickBot="1">
      <c r="A1" s="25" t="s">
        <v>14</v>
      </c>
      <c r="B1" s="29"/>
      <c r="C1" s="30"/>
      <c r="D1" s="58"/>
      <c r="E1" s="58"/>
      <c r="F1" s="56"/>
    </row>
    <row r="2" spans="1:6" s="12" customFormat="1" ht="19.5" customHeight="1">
      <c r="A2" s="40" t="s">
        <v>9</v>
      </c>
      <c r="B2" s="41" t="s">
        <v>89</v>
      </c>
      <c r="C2" s="26"/>
      <c r="D2" s="26"/>
      <c r="E2" s="26"/>
      <c r="F2" s="59">
        <v>7541</v>
      </c>
    </row>
    <row r="3" spans="1:12" s="12" customFormat="1" ht="19.5" customHeight="1">
      <c r="A3" s="261" t="s">
        <v>11</v>
      </c>
      <c r="B3" s="263" t="s">
        <v>88</v>
      </c>
      <c r="C3" s="271"/>
      <c r="D3" s="271"/>
      <c r="E3" s="272"/>
      <c r="F3" s="60"/>
      <c r="L3" s="12">
        <v>0</v>
      </c>
    </row>
    <row r="4" spans="1:12" s="12" customFormat="1" ht="20.25" customHeight="1">
      <c r="A4" s="262"/>
      <c r="B4" s="263" t="s">
        <v>31</v>
      </c>
      <c r="C4" s="264"/>
      <c r="D4" s="265"/>
      <c r="E4" s="266"/>
      <c r="F4" s="61"/>
      <c r="L4" s="12">
        <v>0</v>
      </c>
    </row>
    <row r="5" spans="1:12" s="12" customFormat="1" ht="18" customHeight="1">
      <c r="A5" s="32" t="s">
        <v>16</v>
      </c>
      <c r="B5" s="43" t="s">
        <v>90</v>
      </c>
      <c r="C5" s="44"/>
      <c r="D5" s="43"/>
      <c r="E5" s="62"/>
      <c r="F5" s="59"/>
      <c r="L5" s="12">
        <v>0</v>
      </c>
    </row>
    <row r="6" spans="1:12" s="12" customFormat="1" ht="18" customHeight="1">
      <c r="A6" s="32" t="s">
        <v>13</v>
      </c>
      <c r="B6" s="42">
        <v>60</v>
      </c>
      <c r="C6" s="90" t="s">
        <v>37</v>
      </c>
      <c r="D6" s="91">
        <v>75</v>
      </c>
      <c r="E6" s="26"/>
      <c r="F6" s="59"/>
      <c r="L6" s="12">
        <v>0</v>
      </c>
    </row>
    <row r="7" spans="1:12" s="13" customFormat="1" ht="18" customHeight="1">
      <c r="A7" s="33" t="s">
        <v>163</v>
      </c>
      <c r="B7" s="100">
        <f>Summary!L27</f>
        <v>113500</v>
      </c>
      <c r="C7" s="92"/>
      <c r="D7" s="93"/>
      <c r="E7" s="93"/>
      <c r="F7" s="64"/>
      <c r="L7" s="13">
        <v>0</v>
      </c>
    </row>
    <row r="8" spans="1:12" s="13" customFormat="1" ht="18" customHeight="1">
      <c r="A8" s="32" t="s">
        <v>23</v>
      </c>
      <c r="B8" s="27">
        <v>250000</v>
      </c>
      <c r="C8" s="28"/>
      <c r="D8" s="63" t="s">
        <v>24</v>
      </c>
      <c r="E8" s="27">
        <f>(B8*F8)</f>
        <v>12500</v>
      </c>
      <c r="F8" s="78">
        <v>0.05</v>
      </c>
      <c r="L8" s="13">
        <v>0</v>
      </c>
    </row>
    <row r="9" spans="1:12" ht="9" customHeight="1">
      <c r="A9" s="17"/>
      <c r="B9" s="37"/>
      <c r="C9" s="38"/>
      <c r="D9" s="18"/>
      <c r="E9" s="38"/>
      <c r="F9" s="57"/>
      <c r="L9">
        <v>0</v>
      </c>
    </row>
    <row r="10" spans="1:12" ht="15.75">
      <c r="A10" s="9"/>
      <c r="B10" s="269" t="s">
        <v>0</v>
      </c>
      <c r="C10" s="270"/>
      <c r="D10" s="53" t="s">
        <v>12</v>
      </c>
      <c r="E10" s="54" t="s">
        <v>1</v>
      </c>
      <c r="F10" s="55" t="s">
        <v>28</v>
      </c>
      <c r="L10">
        <v>0</v>
      </c>
    </row>
    <row r="11" spans="1:12" ht="26.25">
      <c r="A11" s="74" t="s">
        <v>114</v>
      </c>
      <c r="B11" s="94"/>
      <c r="C11" s="96">
        <v>-2000</v>
      </c>
      <c r="D11" s="123" t="s">
        <v>57</v>
      </c>
      <c r="E11" s="42" t="s">
        <v>332</v>
      </c>
      <c r="F11" s="55"/>
      <c r="L11">
        <v>0</v>
      </c>
    </row>
    <row r="12" spans="1:12" s="16" customFormat="1" ht="23.25" customHeight="1">
      <c r="A12" s="14" t="s">
        <v>115</v>
      </c>
      <c r="B12" s="15"/>
      <c r="C12" s="15" t="s">
        <v>57</v>
      </c>
      <c r="D12" s="15" t="s">
        <v>57</v>
      </c>
      <c r="E12" s="50"/>
      <c r="F12" s="52"/>
      <c r="L12" s="16">
        <v>0</v>
      </c>
    </row>
    <row r="13" spans="1:12" s="16" customFormat="1" ht="24" customHeight="1">
      <c r="A13" s="14" t="s">
        <v>7</v>
      </c>
      <c r="B13" s="15"/>
      <c r="C13" s="15">
        <v>1620</v>
      </c>
      <c r="D13" s="15">
        <v>3397.69</v>
      </c>
      <c r="E13" s="50" t="s">
        <v>331</v>
      </c>
      <c r="F13" s="52"/>
      <c r="L13" s="16">
        <v>0</v>
      </c>
    </row>
    <row r="14" spans="1:12" s="16" customFormat="1" ht="21" customHeight="1">
      <c r="A14" s="14" t="s">
        <v>269</v>
      </c>
      <c r="B14" s="82"/>
      <c r="C14" s="76">
        <v>1075</v>
      </c>
      <c r="D14" s="15" t="s">
        <v>57</v>
      </c>
      <c r="E14" s="50" t="s">
        <v>330</v>
      </c>
      <c r="F14" s="52"/>
      <c r="L14" s="16">
        <v>0</v>
      </c>
    </row>
    <row r="15" spans="1:12" s="16" customFormat="1" ht="20.25" customHeight="1">
      <c r="A15" s="14" t="s">
        <v>35</v>
      </c>
      <c r="B15" s="86">
        <v>0.085</v>
      </c>
      <c r="C15" s="76">
        <f>SUM(C13:C14)*B15</f>
        <v>229.07500000000002</v>
      </c>
      <c r="D15" s="15" t="s">
        <v>57</v>
      </c>
      <c r="E15" s="50" t="s">
        <v>330</v>
      </c>
      <c r="F15" s="52"/>
      <c r="L15" s="16">
        <v>0</v>
      </c>
    </row>
    <row r="16" spans="1:12" s="16" customFormat="1" ht="21.75" customHeight="1">
      <c r="A16" s="14" t="s">
        <v>3</v>
      </c>
      <c r="B16" s="267" t="s">
        <v>57</v>
      </c>
      <c r="C16" s="268"/>
      <c r="D16" s="15" t="s">
        <v>57</v>
      </c>
      <c r="E16" s="50"/>
      <c r="F16" s="52"/>
      <c r="L16" s="16">
        <v>0</v>
      </c>
    </row>
    <row r="17" spans="1:12" s="16" customFormat="1" ht="21" customHeight="1">
      <c r="A17" s="14" t="s">
        <v>5</v>
      </c>
      <c r="B17" s="267" t="s">
        <v>57</v>
      </c>
      <c r="C17" s="268"/>
      <c r="D17" s="15" t="s">
        <v>57</v>
      </c>
      <c r="E17" s="50"/>
      <c r="F17" s="52"/>
      <c r="L17" s="16">
        <v>0</v>
      </c>
    </row>
    <row r="18" spans="1:12" s="16" customFormat="1" ht="19.5" customHeight="1">
      <c r="A18" s="14" t="s">
        <v>8</v>
      </c>
      <c r="B18" s="267">
        <v>625</v>
      </c>
      <c r="C18" s="268"/>
      <c r="D18" s="15">
        <v>625</v>
      </c>
      <c r="E18" s="50"/>
      <c r="F18" s="52"/>
      <c r="L18" s="16">
        <v>0</v>
      </c>
    </row>
    <row r="19" spans="1:12" s="16" customFormat="1" ht="17.25" customHeight="1">
      <c r="A19" s="14" t="s">
        <v>15</v>
      </c>
      <c r="B19" s="267">
        <v>200</v>
      </c>
      <c r="C19" s="268"/>
      <c r="D19" s="15">
        <v>60</v>
      </c>
      <c r="E19" s="50" t="s">
        <v>74</v>
      </c>
      <c r="F19" s="52"/>
      <c r="L19" s="16">
        <v>0</v>
      </c>
    </row>
    <row r="20" spans="1:12" s="16" customFormat="1" ht="15" customHeight="1">
      <c r="A20" s="273" t="s">
        <v>17</v>
      </c>
      <c r="B20" s="14" t="s">
        <v>2</v>
      </c>
      <c r="C20" s="15">
        <v>100</v>
      </c>
      <c r="D20" s="15">
        <v>175</v>
      </c>
      <c r="E20" s="276" t="s">
        <v>306</v>
      </c>
      <c r="F20" s="52"/>
      <c r="L20" s="16">
        <v>0</v>
      </c>
    </row>
    <row r="21" spans="1:12" s="16" customFormat="1" ht="15" customHeight="1">
      <c r="A21" s="274"/>
      <c r="B21" s="14" t="s">
        <v>18</v>
      </c>
      <c r="C21" s="15">
        <v>150</v>
      </c>
      <c r="D21" s="15">
        <v>143.5</v>
      </c>
      <c r="E21" s="277"/>
      <c r="F21" s="52"/>
      <c r="L21" s="16">
        <v>0</v>
      </c>
    </row>
    <row r="22" spans="1:12" s="16" customFormat="1" ht="15" customHeight="1">
      <c r="A22" s="275"/>
      <c r="B22" s="14" t="s">
        <v>19</v>
      </c>
      <c r="C22" s="15"/>
      <c r="D22" s="15"/>
      <c r="E22" s="278"/>
      <c r="F22" s="52"/>
      <c r="L22" s="16">
        <v>0</v>
      </c>
    </row>
    <row r="23" spans="1:12" s="16" customFormat="1" ht="15" customHeight="1">
      <c r="A23" s="273" t="s">
        <v>45</v>
      </c>
      <c r="B23" s="14" t="s">
        <v>46</v>
      </c>
      <c r="C23" s="15">
        <v>600</v>
      </c>
      <c r="D23" s="15">
        <v>730.4</v>
      </c>
      <c r="E23" s="280" t="s">
        <v>181</v>
      </c>
      <c r="F23" s="52"/>
      <c r="L23" s="16">
        <v>0</v>
      </c>
    </row>
    <row r="24" spans="1:12" s="16" customFormat="1" ht="15" customHeight="1">
      <c r="A24" s="274"/>
      <c r="B24" s="14" t="s">
        <v>47</v>
      </c>
      <c r="C24" s="15">
        <v>80</v>
      </c>
      <c r="D24" s="15"/>
      <c r="E24" s="281"/>
      <c r="F24" s="52"/>
      <c r="L24" s="16">
        <v>0</v>
      </c>
    </row>
    <row r="25" spans="1:12" s="16" customFormat="1" ht="15" customHeight="1">
      <c r="A25" s="275"/>
      <c r="B25" s="14" t="s">
        <v>48</v>
      </c>
      <c r="C25" s="15">
        <v>500</v>
      </c>
      <c r="D25" s="15" t="s">
        <v>57</v>
      </c>
      <c r="E25" s="259"/>
      <c r="F25" s="52"/>
      <c r="L25" s="16">
        <v>0</v>
      </c>
    </row>
    <row r="26" spans="1:12" s="16" customFormat="1" ht="15" customHeight="1">
      <c r="A26" s="273" t="s">
        <v>75</v>
      </c>
      <c r="B26" s="14" t="s">
        <v>46</v>
      </c>
      <c r="C26" s="15" t="s">
        <v>57</v>
      </c>
      <c r="D26" s="15" t="s">
        <v>57</v>
      </c>
      <c r="E26" s="280" t="s">
        <v>231</v>
      </c>
      <c r="F26" s="52"/>
      <c r="L26" s="16">
        <v>0</v>
      </c>
    </row>
    <row r="27" spans="1:12" s="16" customFormat="1" ht="15" customHeight="1">
      <c r="A27" s="274"/>
      <c r="B27" s="14" t="s">
        <v>47</v>
      </c>
      <c r="C27" s="15" t="s">
        <v>57</v>
      </c>
      <c r="D27" s="15" t="s">
        <v>57</v>
      </c>
      <c r="E27" s="281"/>
      <c r="F27" s="52"/>
      <c r="L27" s="16">
        <v>0</v>
      </c>
    </row>
    <row r="28" spans="1:12" s="16" customFormat="1" ht="15" customHeight="1">
      <c r="A28" s="275"/>
      <c r="B28" s="14" t="s">
        <v>48</v>
      </c>
      <c r="C28" s="15" t="s">
        <v>57</v>
      </c>
      <c r="D28" s="15" t="s">
        <v>57</v>
      </c>
      <c r="E28" s="259"/>
      <c r="F28" s="52"/>
      <c r="L28" s="16">
        <v>0</v>
      </c>
    </row>
    <row r="29" spans="1:12" s="16" customFormat="1" ht="35.25" customHeight="1">
      <c r="A29" s="45" t="s">
        <v>6</v>
      </c>
      <c r="B29" s="47"/>
      <c r="C29" s="46">
        <f>SUM(B11:C27)</f>
        <v>3179.16</v>
      </c>
      <c r="D29" s="67">
        <f>SUM(D12:D28)</f>
        <v>5131.59</v>
      </c>
      <c r="E29" s="66"/>
      <c r="F29" s="51"/>
      <c r="L29" s="16">
        <v>0</v>
      </c>
    </row>
    <row r="30" spans="1:12" s="16" customFormat="1" ht="13.5" customHeight="1">
      <c r="A30" s="68"/>
      <c r="B30" s="69"/>
      <c r="C30" s="70"/>
      <c r="D30" s="70"/>
      <c r="E30" s="71"/>
      <c r="F30" s="72"/>
      <c r="L30" s="16">
        <v>0</v>
      </c>
    </row>
    <row r="31" spans="1:12" s="10" customFormat="1" ht="21" customHeight="1">
      <c r="A31" s="73" t="s">
        <v>29</v>
      </c>
      <c r="B31" s="3"/>
      <c r="C31" s="3"/>
      <c r="D31" s="3"/>
      <c r="E31" s="3"/>
      <c r="F31" s="4"/>
      <c r="L31" s="10">
        <v>0</v>
      </c>
    </row>
    <row r="32" spans="1:12" s="10" customFormat="1" ht="30" customHeight="1" thickBot="1">
      <c r="A32" s="21"/>
      <c r="B32" s="22"/>
      <c r="C32" s="23"/>
      <c r="D32" s="65"/>
      <c r="E32" s="6"/>
      <c r="F32" s="4"/>
      <c r="L32" s="10">
        <v>0</v>
      </c>
    </row>
    <row r="33" spans="1:12" s="10" customFormat="1" ht="15.75">
      <c r="A33" s="19" t="s">
        <v>172</v>
      </c>
      <c r="B33" s="3"/>
      <c r="C33" s="5"/>
      <c r="D33" s="24" t="s">
        <v>22</v>
      </c>
      <c r="E33" s="6"/>
      <c r="F33" s="4"/>
      <c r="L33" s="10">
        <v>0</v>
      </c>
    </row>
    <row r="34" spans="1:12" s="10" customFormat="1" ht="30" customHeight="1" thickBot="1">
      <c r="A34" s="21"/>
      <c r="B34" s="22"/>
      <c r="C34" s="23"/>
      <c r="D34" s="65"/>
      <c r="E34" s="6"/>
      <c r="F34" s="4"/>
      <c r="L34" s="10">
        <v>0</v>
      </c>
    </row>
    <row r="35" spans="1:12" s="10" customFormat="1" ht="15.75">
      <c r="A35" s="19" t="s">
        <v>116</v>
      </c>
      <c r="B35" s="3"/>
      <c r="C35" s="5"/>
      <c r="D35" s="24" t="s">
        <v>22</v>
      </c>
      <c r="E35" s="6"/>
      <c r="F35" s="4"/>
      <c r="L35" s="10">
        <v>0</v>
      </c>
    </row>
    <row r="36" spans="1:12" s="10" customFormat="1" ht="19.5" customHeight="1">
      <c r="A36" s="19"/>
      <c r="B36" s="3"/>
      <c r="C36" s="5"/>
      <c r="D36" s="6"/>
      <c r="E36" s="6"/>
      <c r="F36" s="4"/>
      <c r="L36" s="10">
        <v>0</v>
      </c>
    </row>
    <row r="37" spans="1:12" s="10" customFormat="1" ht="13.5" customHeight="1">
      <c r="A37" s="3"/>
      <c r="B37" s="3"/>
      <c r="C37" s="7"/>
      <c r="D37" s="6"/>
      <c r="E37" s="6"/>
      <c r="F37" s="4"/>
      <c r="L37" s="10">
        <v>0</v>
      </c>
    </row>
    <row r="38" spans="1:12" s="10" customFormat="1" ht="12.75" customHeight="1">
      <c r="A38" s="3"/>
      <c r="B38" s="3"/>
      <c r="C38" s="6"/>
      <c r="D38" s="6"/>
      <c r="E38" s="6"/>
      <c r="F38" s="4"/>
      <c r="L38" s="10">
        <v>0</v>
      </c>
    </row>
    <row r="39" spans="1:12" s="10" customFormat="1" ht="13.5" customHeight="1">
      <c r="A39" s="3"/>
      <c r="B39" s="3"/>
      <c r="C39" s="6"/>
      <c r="D39" s="6"/>
      <c r="E39" s="6"/>
      <c r="F39" s="4"/>
      <c r="L39" s="10">
        <v>0</v>
      </c>
    </row>
    <row r="40" spans="1:12" s="10" customFormat="1" ht="15.75">
      <c r="A40" s="3"/>
      <c r="B40" s="3"/>
      <c r="C40" s="6"/>
      <c r="D40" s="6"/>
      <c r="E40" s="6"/>
      <c r="F40" s="4"/>
      <c r="L40" s="10">
        <v>0</v>
      </c>
    </row>
    <row r="41" spans="1:12" s="10" customFormat="1" ht="15.75">
      <c r="A41" s="3"/>
      <c r="B41" s="3"/>
      <c r="C41" s="6"/>
      <c r="D41" s="8"/>
      <c r="E41" s="8"/>
      <c r="F41" s="4"/>
      <c r="L41" s="10">
        <v>0</v>
      </c>
    </row>
    <row r="42" spans="1:12" s="10" customFormat="1" ht="15.75">
      <c r="A42" s="3"/>
      <c r="B42" s="3"/>
      <c r="C42" s="6"/>
      <c r="D42" s="1"/>
      <c r="E42" s="1"/>
      <c r="F42" s="2"/>
      <c r="L42" s="10">
        <v>0</v>
      </c>
    </row>
    <row r="43" spans="1:12" s="10" customFormat="1" ht="15.75">
      <c r="A43" s="3"/>
      <c r="B43" s="3"/>
      <c r="C43" s="6"/>
      <c r="D43" s="1"/>
      <c r="E43" s="1"/>
      <c r="F43" s="2"/>
      <c r="L43" s="10">
        <v>0</v>
      </c>
    </row>
    <row r="44" spans="1:12" s="10" customFormat="1" ht="12.75">
      <c r="A44" s="8"/>
      <c r="B44" s="8"/>
      <c r="C44" s="8"/>
      <c r="D44" s="1"/>
      <c r="E44" s="1"/>
      <c r="F44" s="2"/>
      <c r="L44" s="10">
        <v>0</v>
      </c>
    </row>
    <row r="45" spans="1:12" s="11" customFormat="1" ht="12.75">
      <c r="A45" s="1"/>
      <c r="B45" s="1"/>
      <c r="C45" s="1"/>
      <c r="D45" s="1"/>
      <c r="E45" s="1"/>
      <c r="F45" s="2"/>
      <c r="L45" s="11">
        <v>0</v>
      </c>
    </row>
    <row r="46" spans="1:12" s="11" customFormat="1" ht="12.75">
      <c r="A46" s="1"/>
      <c r="B46" s="1"/>
      <c r="C46" s="1"/>
      <c r="D46" s="1"/>
      <c r="E46" s="1"/>
      <c r="F46" s="2"/>
      <c r="L46" s="11">
        <v>0</v>
      </c>
    </row>
    <row r="47" spans="1:12" s="11" customFormat="1" ht="12.75">
      <c r="A47" s="1"/>
      <c r="B47" s="1"/>
      <c r="C47" s="1"/>
      <c r="D47" s="1"/>
      <c r="E47" s="1"/>
      <c r="F47" s="2"/>
      <c r="L47" s="11">
        <v>0</v>
      </c>
    </row>
    <row r="48" spans="1:12" s="11" customFormat="1" ht="12.75">
      <c r="A48" s="1"/>
      <c r="B48" s="1"/>
      <c r="C48" s="1"/>
      <c r="D48" s="1"/>
      <c r="E48" s="1"/>
      <c r="F48" s="2"/>
      <c r="L48" s="11">
        <v>0</v>
      </c>
    </row>
    <row r="49" spans="1:12" s="11" customFormat="1" ht="12.75">
      <c r="A49" s="1"/>
      <c r="B49" s="1"/>
      <c r="C49" s="1"/>
      <c r="D49" s="1"/>
      <c r="E49" s="1"/>
      <c r="F49" s="2"/>
      <c r="L49" s="11">
        <v>0</v>
      </c>
    </row>
    <row r="50" spans="1:12" s="11" customFormat="1" ht="12.75">
      <c r="A50" s="1"/>
      <c r="B50" s="1"/>
      <c r="C50" s="1"/>
      <c r="D50" s="1"/>
      <c r="E50" s="1"/>
      <c r="F50" s="2"/>
      <c r="L50" s="11">
        <v>0</v>
      </c>
    </row>
    <row r="51" spans="1:12" s="11" customFormat="1" ht="12.75">
      <c r="A51" s="1"/>
      <c r="B51" s="1"/>
      <c r="C51" s="1"/>
      <c r="D51" s="1"/>
      <c r="E51" s="1"/>
      <c r="F51" s="2"/>
      <c r="L51" s="11">
        <v>0</v>
      </c>
    </row>
    <row r="52" spans="1:12" s="11" customFormat="1" ht="12.75">
      <c r="A52" s="1"/>
      <c r="B52" s="1"/>
      <c r="C52" s="1"/>
      <c r="D52" s="1"/>
      <c r="E52" s="1"/>
      <c r="F52" s="2"/>
      <c r="L52" s="11">
        <v>0</v>
      </c>
    </row>
    <row r="53" spans="1:12" s="11" customFormat="1" ht="12.75">
      <c r="A53" s="1"/>
      <c r="B53" s="1"/>
      <c r="C53" s="1"/>
      <c r="D53" s="1"/>
      <c r="E53" s="1"/>
      <c r="F53" s="2"/>
      <c r="L53" s="11">
        <v>0</v>
      </c>
    </row>
    <row r="54" spans="1:12" s="11" customFormat="1" ht="12.75">
      <c r="A54" s="1"/>
      <c r="B54" s="1"/>
      <c r="C54" s="1"/>
      <c r="D54" s="1"/>
      <c r="E54" s="1"/>
      <c r="F54" s="2"/>
      <c r="L54" s="11">
        <v>0</v>
      </c>
    </row>
    <row r="55" spans="1:12" s="11" customFormat="1" ht="12.75">
      <c r="A55" s="1"/>
      <c r="B55" s="1"/>
      <c r="C55" s="1"/>
      <c r="D55" s="1"/>
      <c r="E55" s="1"/>
      <c r="F55" s="2"/>
      <c r="L55" s="11">
        <v>0</v>
      </c>
    </row>
    <row r="56" spans="1:12" s="11" customFormat="1" ht="12.75">
      <c r="A56" s="1"/>
      <c r="B56" s="1"/>
      <c r="C56" s="1"/>
      <c r="D56" s="1"/>
      <c r="E56" s="1"/>
      <c r="F56" s="2"/>
      <c r="L56" s="11">
        <v>0</v>
      </c>
    </row>
    <row r="57" spans="1:12" s="11" customFormat="1" ht="12.75">
      <c r="A57" s="1"/>
      <c r="B57" s="1"/>
      <c r="C57" s="1"/>
      <c r="D57" s="1"/>
      <c r="E57" s="1"/>
      <c r="F57" s="2"/>
      <c r="L57" s="11">
        <v>0</v>
      </c>
    </row>
    <row r="58" spans="1:12" s="11" customFormat="1" ht="12.75">
      <c r="A58" s="1"/>
      <c r="B58" s="1"/>
      <c r="C58" s="1"/>
      <c r="D58" s="1"/>
      <c r="E58" s="1"/>
      <c r="F58" s="2"/>
      <c r="L58" s="11">
        <v>0</v>
      </c>
    </row>
    <row r="59" spans="1:12" s="11" customFormat="1" ht="12.75">
      <c r="A59" s="1"/>
      <c r="B59" s="1"/>
      <c r="C59" s="1"/>
      <c r="D59" s="1"/>
      <c r="E59" s="1"/>
      <c r="F59" s="2"/>
      <c r="L59" s="11">
        <v>0</v>
      </c>
    </row>
    <row r="60" spans="1:12" s="11" customFormat="1" ht="12.75">
      <c r="A60" s="1"/>
      <c r="B60" s="1"/>
      <c r="C60" s="1"/>
      <c r="D60" s="1"/>
      <c r="E60" s="1"/>
      <c r="F60" s="2"/>
      <c r="L60" s="11">
        <v>0</v>
      </c>
    </row>
    <row r="61" spans="1:12" s="11" customFormat="1" ht="12.75">
      <c r="A61" s="1"/>
      <c r="B61" s="1"/>
      <c r="C61" s="1"/>
      <c r="D61" s="1"/>
      <c r="E61" s="1"/>
      <c r="F61" s="2"/>
      <c r="L61" s="11">
        <v>0</v>
      </c>
    </row>
    <row r="62" spans="1:12" s="11" customFormat="1" ht="12.75">
      <c r="A62" s="1"/>
      <c r="B62" s="1"/>
      <c r="C62" s="1"/>
      <c r="D62" s="1"/>
      <c r="E62" s="1"/>
      <c r="F62" s="2"/>
      <c r="L62" s="11">
        <v>0</v>
      </c>
    </row>
    <row r="63" spans="1:12" s="11" customFormat="1" ht="12.75">
      <c r="A63" s="1"/>
      <c r="B63" s="1"/>
      <c r="C63" s="1"/>
      <c r="D63" s="1"/>
      <c r="E63" s="1"/>
      <c r="F63" s="2"/>
      <c r="L63" s="11">
        <v>0</v>
      </c>
    </row>
  </sheetData>
  <mergeCells count="14">
    <mergeCell ref="A26:A28"/>
    <mergeCell ref="E26:E28"/>
    <mergeCell ref="B19:C19"/>
    <mergeCell ref="A20:A22"/>
    <mergeCell ref="E20:E22"/>
    <mergeCell ref="E23:E25"/>
    <mergeCell ref="B18:C18"/>
    <mergeCell ref="B17:C17"/>
    <mergeCell ref="B10:C10"/>
    <mergeCell ref="A23:A25"/>
    <mergeCell ref="B3:E3"/>
    <mergeCell ref="A3:A4"/>
    <mergeCell ref="B4:E4"/>
    <mergeCell ref="B16:C16"/>
  </mergeCells>
  <printOptions/>
  <pageMargins left="1" right="0" top="0.25" bottom="0.25" header="0.5" footer="0.5"/>
  <pageSetup horizontalDpi="300" verticalDpi="3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/>
  <dimension ref="A1:F66"/>
  <sheetViews>
    <sheetView workbookViewId="0" topLeftCell="A1">
      <pane xSplit="1" ySplit="10" topLeftCell="B1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8" sqref="B8"/>
    </sheetView>
  </sheetViews>
  <sheetFormatPr defaultColWidth="9.140625" defaultRowHeight="12.75"/>
  <cols>
    <col min="1" max="1" width="16.28125" style="1" customWidth="1"/>
    <col min="2" max="3" width="12.7109375" style="1" customWidth="1"/>
    <col min="4" max="4" width="13.7109375" style="1" customWidth="1"/>
    <col min="5" max="5" width="28.57421875" style="1" customWidth="1"/>
    <col min="6" max="6" width="10.421875" style="2" customWidth="1"/>
  </cols>
  <sheetData>
    <row r="1" spans="1:6" ht="21" thickBot="1">
      <c r="A1" s="25" t="s">
        <v>14</v>
      </c>
      <c r="B1" s="106"/>
      <c r="C1" s="107"/>
      <c r="D1" s="107"/>
      <c r="E1" s="107"/>
      <c r="F1" s="140"/>
    </row>
    <row r="2" spans="1:6" s="12" customFormat="1" ht="19.5" customHeight="1">
      <c r="A2" s="40" t="s">
        <v>9</v>
      </c>
      <c r="B2" s="105" t="s">
        <v>193</v>
      </c>
      <c r="C2" s="34"/>
      <c r="D2" s="34"/>
      <c r="E2" s="34"/>
      <c r="F2" s="141">
        <v>7547</v>
      </c>
    </row>
    <row r="3" spans="1:6" s="12" customFormat="1" ht="19.5" customHeight="1">
      <c r="A3" s="261" t="s">
        <v>11</v>
      </c>
      <c r="B3" s="263" t="s">
        <v>318</v>
      </c>
      <c r="C3" s="271"/>
      <c r="D3" s="271"/>
      <c r="E3" s="272"/>
      <c r="F3" s="60"/>
    </row>
    <row r="4" spans="1:6" s="12" customFormat="1" ht="20.25" customHeight="1">
      <c r="A4" s="262"/>
      <c r="B4" s="263" t="s">
        <v>194</v>
      </c>
      <c r="C4" s="264"/>
      <c r="D4" s="265"/>
      <c r="E4" s="266"/>
      <c r="F4" s="61"/>
    </row>
    <row r="5" spans="1:6" s="12" customFormat="1" ht="18" customHeight="1">
      <c r="A5" s="32" t="s">
        <v>16</v>
      </c>
      <c r="B5" s="43" t="s">
        <v>195</v>
      </c>
      <c r="C5" s="44"/>
      <c r="D5" s="43"/>
      <c r="E5" s="62"/>
      <c r="F5" s="59"/>
    </row>
    <row r="6" spans="1:6" s="12" customFormat="1" ht="18" customHeight="1">
      <c r="A6" s="32" t="s">
        <v>13</v>
      </c>
      <c r="B6" s="42">
        <v>20</v>
      </c>
      <c r="C6" s="90" t="s">
        <v>37</v>
      </c>
      <c r="D6" s="91">
        <v>0</v>
      </c>
      <c r="E6" s="26"/>
      <c r="F6" s="59"/>
    </row>
    <row r="7" spans="1:6" s="13" customFormat="1" ht="18" customHeight="1">
      <c r="A7" s="33" t="s">
        <v>163</v>
      </c>
      <c r="B7" s="100">
        <f>Summary!L29</f>
        <v>60000</v>
      </c>
      <c r="C7" s="92"/>
      <c r="D7" s="93"/>
      <c r="E7" s="93"/>
      <c r="F7" s="64"/>
    </row>
    <row r="8" spans="1:6" s="13" customFormat="1" ht="18" customHeight="1">
      <c r="A8" s="32" t="s">
        <v>23</v>
      </c>
      <c r="B8" s="27">
        <v>50000</v>
      </c>
      <c r="C8" s="28"/>
      <c r="D8" s="63" t="s">
        <v>24</v>
      </c>
      <c r="E8" s="27">
        <f>(B8*0.06)</f>
        <v>3000</v>
      </c>
      <c r="F8" s="78">
        <v>0.06</v>
      </c>
    </row>
    <row r="9" spans="1:6" ht="9" customHeight="1">
      <c r="A9" s="17"/>
      <c r="B9" s="37"/>
      <c r="C9" s="38"/>
      <c r="D9" s="18"/>
      <c r="E9" s="38"/>
      <c r="F9" s="57"/>
    </row>
    <row r="10" spans="1:6" ht="15.75">
      <c r="A10" s="9"/>
      <c r="B10" s="269" t="s">
        <v>0</v>
      </c>
      <c r="C10" s="270"/>
      <c r="D10" s="53" t="s">
        <v>12</v>
      </c>
      <c r="E10" s="54" t="s">
        <v>1</v>
      </c>
      <c r="F10" s="55" t="s">
        <v>28</v>
      </c>
    </row>
    <row r="11" spans="1:6" ht="15.75">
      <c r="A11" s="14" t="s">
        <v>114</v>
      </c>
      <c r="B11" s="94"/>
      <c r="C11" s="117" t="s">
        <v>57</v>
      </c>
      <c r="D11" s="53" t="s">
        <v>57</v>
      </c>
      <c r="E11" s="103" t="s">
        <v>199</v>
      </c>
      <c r="F11" s="55"/>
    </row>
    <row r="12" spans="1:6" s="16" customFormat="1" ht="23.25" customHeight="1">
      <c r="A12" s="14" t="s">
        <v>115</v>
      </c>
      <c r="B12" s="15"/>
      <c r="C12" s="15" t="s">
        <v>57</v>
      </c>
      <c r="D12" s="15" t="s">
        <v>57</v>
      </c>
      <c r="E12" s="50" t="s">
        <v>199</v>
      </c>
      <c r="F12" s="52"/>
    </row>
    <row r="13" spans="1:6" s="16" customFormat="1" ht="24" customHeight="1">
      <c r="A13" s="14" t="s">
        <v>7</v>
      </c>
      <c r="B13" s="15">
        <v>0</v>
      </c>
      <c r="C13" s="15" t="s">
        <v>57</v>
      </c>
      <c r="D13" s="15" t="s">
        <v>57</v>
      </c>
      <c r="E13" s="50"/>
      <c r="F13" s="52"/>
    </row>
    <row r="14" spans="1:6" s="16" customFormat="1" ht="24" customHeight="1">
      <c r="A14" s="14" t="s">
        <v>59</v>
      </c>
      <c r="B14" s="15"/>
      <c r="C14" s="76" t="s">
        <v>57</v>
      </c>
      <c r="D14" s="15" t="s">
        <v>57</v>
      </c>
      <c r="E14" s="50"/>
      <c r="F14" s="52"/>
    </row>
    <row r="15" spans="1:6" s="16" customFormat="1" ht="21" customHeight="1">
      <c r="A15" s="14" t="s">
        <v>36</v>
      </c>
      <c r="B15" s="109">
        <v>0</v>
      </c>
      <c r="C15" s="76" t="s">
        <v>57</v>
      </c>
      <c r="D15" s="15" t="s">
        <v>57</v>
      </c>
      <c r="E15" s="50"/>
      <c r="F15" s="52"/>
    </row>
    <row r="16" spans="1:6" s="16" customFormat="1" ht="20.25" customHeight="1">
      <c r="A16" s="14" t="s">
        <v>35</v>
      </c>
      <c r="B16" s="109">
        <v>0</v>
      </c>
      <c r="C16" s="76" t="s">
        <v>57</v>
      </c>
      <c r="D16" s="15" t="s">
        <v>57</v>
      </c>
      <c r="E16" s="50"/>
      <c r="F16" s="52"/>
    </row>
    <row r="17" spans="1:6" s="16" customFormat="1" ht="20.25" customHeight="1">
      <c r="A17" s="14" t="s">
        <v>43</v>
      </c>
      <c r="B17" s="86"/>
      <c r="C17" s="76" t="s">
        <v>57</v>
      </c>
      <c r="D17" s="15" t="s">
        <v>57</v>
      </c>
      <c r="E17" s="50"/>
      <c r="F17" s="52"/>
    </row>
    <row r="18" spans="1:6" s="16" customFormat="1" ht="20.25" customHeight="1">
      <c r="A18" s="14" t="s">
        <v>196</v>
      </c>
      <c r="B18" s="86" t="s">
        <v>197</v>
      </c>
      <c r="C18" s="76">
        <v>2080</v>
      </c>
      <c r="D18" s="15"/>
      <c r="E18" s="50" t="s">
        <v>198</v>
      </c>
      <c r="F18" s="52"/>
    </row>
    <row r="19" spans="1:6" s="16" customFormat="1" ht="21.75" customHeight="1">
      <c r="A19" s="14" t="s">
        <v>3</v>
      </c>
      <c r="B19" s="267" t="s">
        <v>57</v>
      </c>
      <c r="C19" s="268"/>
      <c r="D19" s="15" t="s">
        <v>57</v>
      </c>
      <c r="E19" s="50"/>
      <c r="F19" s="52"/>
    </row>
    <row r="20" spans="1:6" s="16" customFormat="1" ht="21" customHeight="1">
      <c r="A20" s="14" t="s">
        <v>5</v>
      </c>
      <c r="B20" s="267" t="s">
        <v>57</v>
      </c>
      <c r="C20" s="268"/>
      <c r="D20" s="15" t="s">
        <v>57</v>
      </c>
      <c r="E20" s="50" t="s">
        <v>169</v>
      </c>
      <c r="F20" s="52"/>
    </row>
    <row r="21" spans="1:6" s="16" customFormat="1" ht="19.5" customHeight="1">
      <c r="A21" s="14" t="s">
        <v>8</v>
      </c>
      <c r="B21" s="267" t="s">
        <v>57</v>
      </c>
      <c r="C21" s="268"/>
      <c r="D21" s="15" t="s">
        <v>57</v>
      </c>
      <c r="E21" s="50"/>
      <c r="F21" s="52"/>
    </row>
    <row r="22" spans="1:6" s="16" customFormat="1" ht="17.25" customHeight="1">
      <c r="A22" s="14" t="s">
        <v>15</v>
      </c>
      <c r="B22" s="267">
        <v>60</v>
      </c>
      <c r="C22" s="268"/>
      <c r="D22" s="15" t="s">
        <v>57</v>
      </c>
      <c r="E22" s="50" t="s">
        <v>168</v>
      </c>
      <c r="F22" s="52"/>
    </row>
    <row r="23" spans="1:6" s="16" customFormat="1" ht="15" customHeight="1">
      <c r="A23" s="273" t="s">
        <v>17</v>
      </c>
      <c r="B23" s="14" t="s">
        <v>2</v>
      </c>
      <c r="C23" s="15" t="s">
        <v>57</v>
      </c>
      <c r="D23" s="15" t="s">
        <v>57</v>
      </c>
      <c r="E23" s="276" t="s">
        <v>201</v>
      </c>
      <c r="F23" s="52"/>
    </row>
    <row r="24" spans="1:6" s="16" customFormat="1" ht="15" customHeight="1">
      <c r="A24" s="274"/>
      <c r="B24" s="14" t="s">
        <v>18</v>
      </c>
      <c r="C24" s="15" t="s">
        <v>57</v>
      </c>
      <c r="D24" s="15" t="s">
        <v>57</v>
      </c>
      <c r="E24" s="277"/>
      <c r="F24" s="52"/>
    </row>
    <row r="25" spans="1:6" s="16" customFormat="1" ht="15" customHeight="1">
      <c r="A25" s="275"/>
      <c r="B25" s="14" t="s">
        <v>19</v>
      </c>
      <c r="C25" s="15" t="s">
        <v>57</v>
      </c>
      <c r="D25" s="15" t="s">
        <v>57</v>
      </c>
      <c r="E25" s="278"/>
      <c r="F25" s="52"/>
    </row>
    <row r="26" spans="1:6" s="16" customFormat="1" ht="15" customHeight="1">
      <c r="A26" s="273" t="s">
        <v>200</v>
      </c>
      <c r="B26" s="14" t="s">
        <v>46</v>
      </c>
      <c r="C26" s="15">
        <v>600</v>
      </c>
      <c r="D26" s="15">
        <v>524.09</v>
      </c>
      <c r="E26" s="280" t="s">
        <v>171</v>
      </c>
      <c r="F26" s="52"/>
    </row>
    <row r="27" spans="1:6" s="16" customFormat="1" ht="15" customHeight="1">
      <c r="A27" s="274"/>
      <c r="B27" s="14" t="s">
        <v>47</v>
      </c>
      <c r="C27" s="15">
        <v>0</v>
      </c>
      <c r="D27" s="15" t="s">
        <v>57</v>
      </c>
      <c r="E27" s="281"/>
      <c r="F27" s="52"/>
    </row>
    <row r="28" spans="1:6" s="16" customFormat="1" ht="15" customHeight="1">
      <c r="A28" s="275"/>
      <c r="B28" s="14" t="s">
        <v>48</v>
      </c>
      <c r="C28" s="15">
        <v>1200</v>
      </c>
      <c r="D28" s="15">
        <v>1210.52</v>
      </c>
      <c r="E28" s="259"/>
      <c r="F28" s="52"/>
    </row>
    <row r="29" spans="1:6" s="16" customFormat="1" ht="15" customHeight="1">
      <c r="A29" s="273" t="s">
        <v>75</v>
      </c>
      <c r="B29" s="14" t="s">
        <v>46</v>
      </c>
      <c r="C29" s="15" t="s">
        <v>57</v>
      </c>
      <c r="D29" s="15" t="s">
        <v>57</v>
      </c>
      <c r="E29" s="280"/>
      <c r="F29" s="52"/>
    </row>
    <row r="30" spans="1:6" s="16" customFormat="1" ht="15" customHeight="1">
      <c r="A30" s="274"/>
      <c r="B30" s="14" t="s">
        <v>47</v>
      </c>
      <c r="C30" s="15" t="s">
        <v>57</v>
      </c>
      <c r="D30" s="15" t="s">
        <v>57</v>
      </c>
      <c r="E30" s="281"/>
      <c r="F30" s="52"/>
    </row>
    <row r="31" spans="1:6" s="16" customFormat="1" ht="15" customHeight="1">
      <c r="A31" s="275"/>
      <c r="B31" s="14" t="s">
        <v>48</v>
      </c>
      <c r="C31" s="15" t="s">
        <v>57</v>
      </c>
      <c r="D31" s="15" t="s">
        <v>57</v>
      </c>
      <c r="E31" s="259"/>
      <c r="F31" s="52"/>
    </row>
    <row r="32" spans="1:6" s="16" customFormat="1" ht="35.25" customHeight="1">
      <c r="A32" s="45" t="s">
        <v>6</v>
      </c>
      <c r="B32" s="47"/>
      <c r="C32" s="46">
        <f>SUM(B11:C31)</f>
        <v>3940</v>
      </c>
      <c r="D32" s="67">
        <f>SUM(D12:D30)</f>
        <v>1734.6100000000001</v>
      </c>
      <c r="E32" s="66"/>
      <c r="F32" s="51"/>
    </row>
    <row r="33" spans="1:6" s="16" customFormat="1" ht="13.5" customHeight="1">
      <c r="A33" s="68"/>
      <c r="B33" s="69"/>
      <c r="C33" s="70"/>
      <c r="D33" s="70"/>
      <c r="E33" s="71"/>
      <c r="F33" s="72"/>
    </row>
    <row r="34" spans="1:6" s="10" customFormat="1" ht="21" customHeight="1">
      <c r="A34" s="73" t="s">
        <v>29</v>
      </c>
      <c r="B34" s="3"/>
      <c r="C34" s="3"/>
      <c r="D34" s="3"/>
      <c r="E34" s="3"/>
      <c r="F34" s="4"/>
    </row>
    <row r="35" spans="1:6" s="10" customFormat="1" ht="30" customHeight="1" thickBot="1">
      <c r="A35" s="21"/>
      <c r="B35" s="22"/>
      <c r="C35" s="23"/>
      <c r="D35" s="65"/>
      <c r="E35" s="6"/>
      <c r="F35" s="4"/>
    </row>
    <row r="36" spans="1:6" s="10" customFormat="1" ht="15.75">
      <c r="A36" s="19" t="s">
        <v>172</v>
      </c>
      <c r="B36" s="3"/>
      <c r="C36" s="5"/>
      <c r="D36" s="24" t="s">
        <v>22</v>
      </c>
      <c r="E36" s="6"/>
      <c r="F36" s="4"/>
    </row>
    <row r="37" spans="1:6" s="10" customFormat="1" ht="30" customHeight="1" thickBot="1">
      <c r="A37" s="21"/>
      <c r="B37" s="22"/>
      <c r="C37" s="23"/>
      <c r="D37" s="65"/>
      <c r="E37" s="6"/>
      <c r="F37" s="4"/>
    </row>
    <row r="38" spans="1:6" s="10" customFormat="1" ht="15.75">
      <c r="A38" s="19" t="s">
        <v>116</v>
      </c>
      <c r="B38" s="3"/>
      <c r="C38" s="5"/>
      <c r="D38" s="24" t="s">
        <v>22</v>
      </c>
      <c r="E38" s="6"/>
      <c r="F38" s="4"/>
    </row>
    <row r="39" spans="1:6" s="10" customFormat="1" ht="19.5" customHeight="1">
      <c r="A39" s="19"/>
      <c r="B39" s="3"/>
      <c r="C39" s="5"/>
      <c r="D39" s="6"/>
      <c r="E39" s="6"/>
      <c r="F39" s="4"/>
    </row>
    <row r="40" spans="1:6" s="10" customFormat="1" ht="13.5" customHeight="1">
      <c r="A40" s="3"/>
      <c r="B40" s="3"/>
      <c r="C40" s="7"/>
      <c r="D40" s="6"/>
      <c r="E40" s="6"/>
      <c r="F40" s="4"/>
    </row>
    <row r="41" spans="1:6" s="10" customFormat="1" ht="12.75" customHeight="1">
      <c r="A41" s="3"/>
      <c r="B41" s="3"/>
      <c r="C41" s="6"/>
      <c r="D41" s="6"/>
      <c r="E41" s="6"/>
      <c r="F41" s="4"/>
    </row>
    <row r="42" spans="1:6" s="10" customFormat="1" ht="13.5" customHeight="1">
      <c r="A42" s="3"/>
      <c r="B42" s="3"/>
      <c r="C42" s="6"/>
      <c r="D42" s="6"/>
      <c r="E42" s="6"/>
      <c r="F42" s="4"/>
    </row>
    <row r="43" spans="1:6" s="10" customFormat="1" ht="15.75">
      <c r="A43" s="3"/>
      <c r="B43" s="3"/>
      <c r="C43" s="6"/>
      <c r="D43" s="6"/>
      <c r="E43" s="6"/>
      <c r="F43" s="4"/>
    </row>
    <row r="44" spans="1:6" s="10" customFormat="1" ht="15.75">
      <c r="A44" s="3"/>
      <c r="B44" s="3"/>
      <c r="C44" s="6"/>
      <c r="D44" s="8"/>
      <c r="E44" s="8"/>
      <c r="F44" s="4"/>
    </row>
    <row r="45" spans="1:6" s="10" customFormat="1" ht="15.75">
      <c r="A45" s="3"/>
      <c r="B45" s="3"/>
      <c r="C45" s="6"/>
      <c r="D45" s="1"/>
      <c r="E45" s="1"/>
      <c r="F45" s="2"/>
    </row>
    <row r="46" spans="1:6" s="10" customFormat="1" ht="15.75">
      <c r="A46" s="3"/>
      <c r="B46" s="3"/>
      <c r="C46" s="6"/>
      <c r="D46" s="1"/>
      <c r="E46" s="1"/>
      <c r="F46" s="2"/>
    </row>
    <row r="47" spans="1:6" s="10" customFormat="1" ht="12.75">
      <c r="A47" s="8"/>
      <c r="B47" s="8"/>
      <c r="C47" s="8"/>
      <c r="D47" s="1"/>
      <c r="E47" s="1"/>
      <c r="F47" s="2"/>
    </row>
    <row r="48" spans="1:6" s="11" customFormat="1" ht="12.75">
      <c r="A48" s="1"/>
      <c r="B48" s="1"/>
      <c r="C48" s="1"/>
      <c r="D48" s="1"/>
      <c r="E48" s="1"/>
      <c r="F48" s="2"/>
    </row>
    <row r="49" spans="1:6" s="11" customFormat="1" ht="12.75">
      <c r="A49" s="1"/>
      <c r="B49" s="1"/>
      <c r="C49" s="1"/>
      <c r="D49" s="1"/>
      <c r="E49" s="1"/>
      <c r="F49" s="2"/>
    </row>
    <row r="50" spans="1:6" s="11" customFormat="1" ht="12.75">
      <c r="A50" s="1"/>
      <c r="B50" s="1"/>
      <c r="C50" s="1"/>
      <c r="D50" s="1"/>
      <c r="E50" s="1"/>
      <c r="F50" s="2"/>
    </row>
    <row r="51" spans="1:6" s="11" customFormat="1" ht="12.75">
      <c r="A51" s="1"/>
      <c r="B51" s="1"/>
      <c r="C51" s="1"/>
      <c r="D51" s="1"/>
      <c r="E51" s="1"/>
      <c r="F51" s="2"/>
    </row>
    <row r="52" spans="1:6" s="11" customFormat="1" ht="12.75">
      <c r="A52" s="1"/>
      <c r="B52" s="1"/>
      <c r="C52" s="1"/>
      <c r="D52" s="1"/>
      <c r="E52" s="1"/>
      <c r="F52" s="2"/>
    </row>
    <row r="53" spans="1:6" s="11" customFormat="1" ht="12.75">
      <c r="A53" s="1"/>
      <c r="B53" s="1"/>
      <c r="C53" s="1"/>
      <c r="D53" s="1"/>
      <c r="E53" s="1"/>
      <c r="F53" s="2"/>
    </row>
    <row r="54" spans="1:6" s="11" customFormat="1" ht="12.75">
      <c r="A54" s="1"/>
      <c r="B54" s="1"/>
      <c r="C54" s="1"/>
      <c r="D54" s="1"/>
      <c r="E54" s="1"/>
      <c r="F54" s="2"/>
    </row>
    <row r="55" spans="1:6" s="11" customFormat="1" ht="12.75">
      <c r="A55" s="1"/>
      <c r="B55" s="1"/>
      <c r="C55" s="1"/>
      <c r="D55" s="1"/>
      <c r="E55" s="1"/>
      <c r="F55" s="2"/>
    </row>
    <row r="56" spans="1:6" s="11" customFormat="1" ht="12.75">
      <c r="A56" s="1"/>
      <c r="B56" s="1"/>
      <c r="C56" s="1"/>
      <c r="D56" s="1"/>
      <c r="E56" s="1"/>
      <c r="F56" s="2"/>
    </row>
    <row r="57" spans="1:6" s="11" customFormat="1" ht="12.75">
      <c r="A57" s="1"/>
      <c r="B57" s="1"/>
      <c r="C57" s="1"/>
      <c r="D57" s="1"/>
      <c r="E57" s="1"/>
      <c r="F57" s="2"/>
    </row>
    <row r="58" spans="1:6" s="11" customFormat="1" ht="12.75">
      <c r="A58" s="1"/>
      <c r="B58" s="1"/>
      <c r="C58" s="1"/>
      <c r="D58" s="1"/>
      <c r="E58" s="1"/>
      <c r="F58" s="2"/>
    </row>
    <row r="59" spans="1:6" s="11" customFormat="1" ht="12.75">
      <c r="A59" s="1"/>
      <c r="B59" s="1"/>
      <c r="C59" s="1"/>
      <c r="D59" s="1"/>
      <c r="E59" s="1"/>
      <c r="F59" s="2"/>
    </row>
    <row r="60" spans="1:6" s="11" customFormat="1" ht="12.75">
      <c r="A60" s="1"/>
      <c r="B60" s="1"/>
      <c r="C60" s="1"/>
      <c r="D60" s="1"/>
      <c r="E60" s="1"/>
      <c r="F60" s="2"/>
    </row>
    <row r="61" spans="1:6" s="11" customFormat="1" ht="12.75">
      <c r="A61" s="1"/>
      <c r="B61" s="1"/>
      <c r="C61" s="1"/>
      <c r="D61" s="1"/>
      <c r="E61" s="1"/>
      <c r="F61" s="2"/>
    </row>
    <row r="62" spans="1:6" s="11" customFormat="1" ht="12.75">
      <c r="A62" s="1"/>
      <c r="B62" s="1"/>
      <c r="C62" s="1"/>
      <c r="D62" s="1"/>
      <c r="E62" s="1"/>
      <c r="F62" s="2"/>
    </row>
    <row r="63" spans="1:6" s="11" customFormat="1" ht="12.75">
      <c r="A63" s="1"/>
      <c r="B63" s="1"/>
      <c r="C63" s="1"/>
      <c r="D63" s="1"/>
      <c r="E63" s="1"/>
      <c r="F63" s="2"/>
    </row>
    <row r="64" spans="1:6" s="11" customFormat="1" ht="12.75">
      <c r="A64" s="1"/>
      <c r="B64" s="1"/>
      <c r="C64" s="1"/>
      <c r="D64" s="1"/>
      <c r="E64" s="1"/>
      <c r="F64" s="2"/>
    </row>
    <row r="65" spans="1:6" s="11" customFormat="1" ht="12.75">
      <c r="A65" s="1"/>
      <c r="B65" s="1"/>
      <c r="C65" s="1"/>
      <c r="D65" s="1"/>
      <c r="E65" s="1"/>
      <c r="F65" s="2"/>
    </row>
    <row r="66" spans="1:6" s="11" customFormat="1" ht="12.75">
      <c r="A66" s="1"/>
      <c r="B66" s="1"/>
      <c r="C66" s="1"/>
      <c r="D66" s="1"/>
      <c r="E66" s="1"/>
      <c r="F66" s="2"/>
    </row>
  </sheetData>
  <mergeCells count="14">
    <mergeCell ref="B3:E3"/>
    <mergeCell ref="A3:A4"/>
    <mergeCell ref="B4:E4"/>
    <mergeCell ref="B19:C19"/>
    <mergeCell ref="B21:C21"/>
    <mergeCell ref="B20:C20"/>
    <mergeCell ref="B10:C10"/>
    <mergeCell ref="A26:A28"/>
    <mergeCell ref="A29:A31"/>
    <mergeCell ref="E29:E31"/>
    <mergeCell ref="B22:C22"/>
    <mergeCell ref="A23:A25"/>
    <mergeCell ref="E23:E25"/>
    <mergeCell ref="E26:E28"/>
  </mergeCells>
  <printOptions/>
  <pageMargins left="1" right="0" top="0.25" bottom="0.25" header="0.5" footer="0.5"/>
  <pageSetup horizontalDpi="300" verticalDpi="3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/>
  <dimension ref="A1:L66"/>
  <sheetViews>
    <sheetView workbookViewId="0" topLeftCell="A1">
      <pane xSplit="1" ySplit="10" topLeftCell="B2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8" sqref="B8"/>
    </sheetView>
  </sheetViews>
  <sheetFormatPr defaultColWidth="9.140625" defaultRowHeight="12.75"/>
  <cols>
    <col min="1" max="1" width="16.28125" style="1" customWidth="1"/>
    <col min="2" max="3" width="12.7109375" style="1" customWidth="1"/>
    <col min="4" max="4" width="13.7109375" style="1" customWidth="1"/>
    <col min="5" max="5" width="28.57421875" style="1" customWidth="1"/>
    <col min="6" max="6" width="10.421875" style="2" customWidth="1"/>
  </cols>
  <sheetData>
    <row r="1" spans="1:6" ht="21" thickBot="1">
      <c r="A1" s="25" t="s">
        <v>14</v>
      </c>
      <c r="B1" s="106"/>
      <c r="C1" s="107"/>
      <c r="D1" s="107"/>
      <c r="E1" s="107"/>
      <c r="F1" s="108"/>
    </row>
    <row r="2" spans="1:6" s="12" customFormat="1" ht="19.5" customHeight="1">
      <c r="A2" s="40" t="s">
        <v>9</v>
      </c>
      <c r="B2" s="105" t="s">
        <v>278</v>
      </c>
      <c r="C2" s="34"/>
      <c r="D2" s="34"/>
      <c r="E2" s="34"/>
      <c r="F2" s="61"/>
    </row>
    <row r="3" spans="1:12" s="12" customFormat="1" ht="19.5" customHeight="1">
      <c r="A3" s="261" t="s">
        <v>11</v>
      </c>
      <c r="B3" s="263" t="s">
        <v>280</v>
      </c>
      <c r="C3" s="271"/>
      <c r="D3" s="271"/>
      <c r="E3" s="272"/>
      <c r="F3" s="60"/>
      <c r="L3" s="12">
        <v>0</v>
      </c>
    </row>
    <row r="4" spans="1:12" s="12" customFormat="1" ht="20.25" customHeight="1">
      <c r="A4" s="262"/>
      <c r="B4" s="263" t="s">
        <v>123</v>
      </c>
      <c r="C4" s="264"/>
      <c r="D4" s="265"/>
      <c r="E4" s="266"/>
      <c r="F4" s="61"/>
      <c r="L4" s="12">
        <v>0</v>
      </c>
    </row>
    <row r="5" spans="1:12" s="12" customFormat="1" ht="18" customHeight="1">
      <c r="A5" s="32" t="s">
        <v>249</v>
      </c>
      <c r="B5" s="43" t="s">
        <v>279</v>
      </c>
      <c r="C5" s="44"/>
      <c r="D5" s="43"/>
      <c r="E5" s="62"/>
      <c r="F5" s="59"/>
      <c r="L5" s="12">
        <v>0</v>
      </c>
    </row>
    <row r="6" spans="1:12" s="12" customFormat="1" ht="18" customHeight="1">
      <c r="A6" s="32" t="s">
        <v>13</v>
      </c>
      <c r="B6" s="42">
        <v>0</v>
      </c>
      <c r="C6" s="90" t="s">
        <v>37</v>
      </c>
      <c r="D6" s="91">
        <v>0</v>
      </c>
      <c r="E6" s="26"/>
      <c r="F6" s="59"/>
      <c r="L6" s="12">
        <v>0</v>
      </c>
    </row>
    <row r="7" spans="1:12" s="13" customFormat="1" ht="18" customHeight="1">
      <c r="A7" s="33" t="s">
        <v>163</v>
      </c>
      <c r="B7" s="100">
        <f>Summary!L30</f>
        <v>18940</v>
      </c>
      <c r="C7" s="92"/>
      <c r="D7" s="93"/>
      <c r="E7" s="93"/>
      <c r="F7" s="64"/>
      <c r="L7" s="13">
        <v>0</v>
      </c>
    </row>
    <row r="8" spans="1:12" s="13" customFormat="1" ht="18" customHeight="1">
      <c r="A8" s="32" t="s">
        <v>23</v>
      </c>
      <c r="B8" s="27">
        <v>75000</v>
      </c>
      <c r="C8" s="28"/>
      <c r="D8" s="63" t="s">
        <v>24</v>
      </c>
      <c r="E8" s="27">
        <f>(B8*0.05)</f>
        <v>3750</v>
      </c>
      <c r="F8" s="78">
        <v>0.05</v>
      </c>
      <c r="L8" s="13">
        <v>0</v>
      </c>
    </row>
    <row r="9" spans="1:12" ht="9" customHeight="1">
      <c r="A9" s="17"/>
      <c r="B9" s="37"/>
      <c r="C9" s="38"/>
      <c r="D9" s="18"/>
      <c r="E9" s="38"/>
      <c r="F9" s="57"/>
      <c r="L9">
        <v>0</v>
      </c>
    </row>
    <row r="10" spans="1:12" ht="15.75">
      <c r="A10" s="9"/>
      <c r="B10" s="269" t="s">
        <v>0</v>
      </c>
      <c r="C10" s="270"/>
      <c r="D10" s="53" t="s">
        <v>12</v>
      </c>
      <c r="E10" s="54" t="s">
        <v>1</v>
      </c>
      <c r="F10" s="55" t="s">
        <v>28</v>
      </c>
      <c r="L10">
        <v>0</v>
      </c>
    </row>
    <row r="11" spans="1:12" ht="15.75">
      <c r="A11" s="14" t="s">
        <v>114</v>
      </c>
      <c r="B11" s="118"/>
      <c r="C11" s="120" t="s">
        <v>57</v>
      </c>
      <c r="D11" s="119" t="s">
        <v>57</v>
      </c>
      <c r="E11" s="103"/>
      <c r="F11" s="55"/>
      <c r="L11">
        <v>0</v>
      </c>
    </row>
    <row r="12" spans="1:12" s="16" customFormat="1" ht="23.25" customHeight="1">
      <c r="A12" s="14" t="s">
        <v>115</v>
      </c>
      <c r="B12" s="15"/>
      <c r="C12" s="15">
        <v>0</v>
      </c>
      <c r="D12" s="15" t="s">
        <v>57</v>
      </c>
      <c r="E12" s="50"/>
      <c r="F12" s="52"/>
      <c r="L12" s="16">
        <v>0</v>
      </c>
    </row>
    <row r="13" spans="1:12" s="16" customFormat="1" ht="24" customHeight="1">
      <c r="A13" s="14" t="s">
        <v>7</v>
      </c>
      <c r="B13" s="15">
        <v>0</v>
      </c>
      <c r="C13" s="15">
        <f>B6*B13</f>
        <v>0</v>
      </c>
      <c r="D13" s="15" t="s">
        <v>57</v>
      </c>
      <c r="E13" s="50"/>
      <c r="F13" s="52"/>
      <c r="L13" s="16">
        <v>0</v>
      </c>
    </row>
    <row r="14" spans="1:12" s="16" customFormat="1" ht="24" customHeight="1">
      <c r="A14" s="14" t="s">
        <v>59</v>
      </c>
      <c r="B14" s="15"/>
      <c r="C14" s="76">
        <v>0</v>
      </c>
      <c r="D14" s="15" t="s">
        <v>57</v>
      </c>
      <c r="E14" s="50"/>
      <c r="F14" s="52"/>
      <c r="L14" s="16">
        <v>0</v>
      </c>
    </row>
    <row r="15" spans="1:12" s="16" customFormat="1" ht="21" customHeight="1">
      <c r="A15" s="14" t="s">
        <v>36</v>
      </c>
      <c r="B15" s="109">
        <v>0</v>
      </c>
      <c r="C15" s="76">
        <f>SUM(C12:C14)*B15</f>
        <v>0</v>
      </c>
      <c r="D15" s="15" t="s">
        <v>57</v>
      </c>
      <c r="E15" s="50"/>
      <c r="F15" s="52"/>
      <c r="L15" s="16">
        <v>0</v>
      </c>
    </row>
    <row r="16" spans="1:12" s="16" customFormat="1" ht="20.25" customHeight="1">
      <c r="A16" s="14" t="s">
        <v>35</v>
      </c>
      <c r="B16" s="109">
        <v>0</v>
      </c>
      <c r="C16" s="76">
        <f>SUM(C13:C15)*B16</f>
        <v>0</v>
      </c>
      <c r="D16" s="15" t="s">
        <v>57</v>
      </c>
      <c r="E16" s="50"/>
      <c r="F16" s="52"/>
      <c r="L16" s="16">
        <v>0</v>
      </c>
    </row>
    <row r="17" spans="1:12" s="16" customFormat="1" ht="20.25" customHeight="1">
      <c r="A17" s="14" t="s">
        <v>43</v>
      </c>
      <c r="B17" s="86"/>
      <c r="C17" s="76">
        <v>0</v>
      </c>
      <c r="D17" s="15" t="s">
        <v>57</v>
      </c>
      <c r="E17" s="50"/>
      <c r="F17" s="52"/>
      <c r="L17" s="16">
        <v>0</v>
      </c>
    </row>
    <row r="18" spans="1:12" s="16" customFormat="1" ht="20.25" customHeight="1">
      <c r="A18" s="14" t="s">
        <v>111</v>
      </c>
      <c r="B18" s="104"/>
      <c r="C18" s="76">
        <v>0</v>
      </c>
      <c r="D18" s="15" t="s">
        <v>57</v>
      </c>
      <c r="E18" s="50"/>
      <c r="F18" s="52"/>
      <c r="L18" s="16">
        <v>0</v>
      </c>
    </row>
    <row r="19" spans="1:12" s="16" customFormat="1" ht="21.75" customHeight="1">
      <c r="A19" s="14" t="s">
        <v>3</v>
      </c>
      <c r="B19" s="267">
        <v>0</v>
      </c>
      <c r="C19" s="268"/>
      <c r="D19" s="15" t="s">
        <v>57</v>
      </c>
      <c r="E19" s="50"/>
      <c r="F19" s="52"/>
      <c r="L19" s="16">
        <v>0</v>
      </c>
    </row>
    <row r="20" spans="1:12" s="16" customFormat="1" ht="21" customHeight="1">
      <c r="A20" s="14" t="s">
        <v>5</v>
      </c>
      <c r="B20" s="267">
        <v>0</v>
      </c>
      <c r="C20" s="268"/>
      <c r="D20" s="15" t="s">
        <v>57</v>
      </c>
      <c r="E20" s="50" t="s">
        <v>169</v>
      </c>
      <c r="F20" s="52"/>
      <c r="L20" s="16">
        <v>0</v>
      </c>
    </row>
    <row r="21" spans="1:12" s="16" customFormat="1" ht="19.5" customHeight="1">
      <c r="A21" s="14" t="s">
        <v>8</v>
      </c>
      <c r="B21" s="267">
        <v>0</v>
      </c>
      <c r="C21" s="268"/>
      <c r="D21" s="15" t="s">
        <v>57</v>
      </c>
      <c r="E21" s="50"/>
      <c r="F21" s="52"/>
      <c r="L21" s="16">
        <v>0</v>
      </c>
    </row>
    <row r="22" spans="1:12" s="16" customFormat="1" ht="17.25" customHeight="1">
      <c r="A22" s="14" t="s">
        <v>15</v>
      </c>
      <c r="B22" s="267">
        <v>0</v>
      </c>
      <c r="C22" s="268"/>
      <c r="D22" s="15" t="s">
        <v>57</v>
      </c>
      <c r="E22" s="50" t="s">
        <v>168</v>
      </c>
      <c r="F22" s="52"/>
      <c r="L22" s="16">
        <v>0</v>
      </c>
    </row>
    <row r="23" spans="1:12" s="16" customFormat="1" ht="15" customHeight="1">
      <c r="A23" s="273" t="s">
        <v>17</v>
      </c>
      <c r="B23" s="14" t="s">
        <v>2</v>
      </c>
      <c r="C23" s="15">
        <v>0</v>
      </c>
      <c r="D23" s="15" t="s">
        <v>57</v>
      </c>
      <c r="E23" s="276" t="s">
        <v>170</v>
      </c>
      <c r="F23" s="52"/>
      <c r="L23" s="16">
        <v>0</v>
      </c>
    </row>
    <row r="24" spans="1:12" s="16" customFormat="1" ht="15" customHeight="1">
      <c r="A24" s="274"/>
      <c r="B24" s="14" t="s">
        <v>18</v>
      </c>
      <c r="C24" s="15">
        <v>0</v>
      </c>
      <c r="D24" s="15" t="s">
        <v>57</v>
      </c>
      <c r="E24" s="277"/>
      <c r="F24" s="52"/>
      <c r="L24" s="16">
        <v>0</v>
      </c>
    </row>
    <row r="25" spans="1:12" s="16" customFormat="1" ht="15" customHeight="1">
      <c r="A25" s="275"/>
      <c r="B25" s="14" t="s">
        <v>19</v>
      </c>
      <c r="C25" s="15">
        <v>0</v>
      </c>
      <c r="D25" s="15" t="s">
        <v>57</v>
      </c>
      <c r="E25" s="278"/>
      <c r="F25" s="52"/>
      <c r="L25" s="16">
        <v>0</v>
      </c>
    </row>
    <row r="26" spans="1:12" s="16" customFormat="1" ht="15" customHeight="1">
      <c r="A26" s="273" t="s">
        <v>45</v>
      </c>
      <c r="B26" s="14" t="s">
        <v>46</v>
      </c>
      <c r="C26" s="15">
        <v>600</v>
      </c>
      <c r="D26" s="15">
        <v>604.69</v>
      </c>
      <c r="E26" s="280" t="s">
        <v>171</v>
      </c>
      <c r="F26" s="52"/>
      <c r="L26" s="16">
        <v>0</v>
      </c>
    </row>
    <row r="27" spans="1:12" s="16" customFormat="1" ht="15" customHeight="1">
      <c r="A27" s="274"/>
      <c r="B27" s="14" t="s">
        <v>47</v>
      </c>
      <c r="C27" s="15">
        <v>0</v>
      </c>
      <c r="D27" s="15" t="s">
        <v>57</v>
      </c>
      <c r="E27" s="281"/>
      <c r="F27" s="52"/>
      <c r="L27" s="16">
        <v>0</v>
      </c>
    </row>
    <row r="28" spans="1:12" s="16" customFormat="1" ht="15" customHeight="1">
      <c r="A28" s="275"/>
      <c r="B28" s="14" t="s">
        <v>48</v>
      </c>
      <c r="C28" s="15">
        <v>0</v>
      </c>
      <c r="D28" s="15" t="s">
        <v>57</v>
      </c>
      <c r="E28" s="259"/>
      <c r="F28" s="52"/>
      <c r="L28" s="16">
        <v>0</v>
      </c>
    </row>
    <row r="29" spans="1:12" s="16" customFormat="1" ht="15" customHeight="1">
      <c r="A29" s="273" t="s">
        <v>75</v>
      </c>
      <c r="B29" s="14" t="s">
        <v>46</v>
      </c>
      <c r="C29" s="15" t="s">
        <v>57</v>
      </c>
      <c r="D29" s="15" t="s">
        <v>57</v>
      </c>
      <c r="E29" s="280"/>
      <c r="F29" s="52"/>
      <c r="L29" s="16">
        <v>0</v>
      </c>
    </row>
    <row r="30" spans="1:12" s="16" customFormat="1" ht="15" customHeight="1">
      <c r="A30" s="274"/>
      <c r="B30" s="14" t="s">
        <v>47</v>
      </c>
      <c r="C30" s="15" t="s">
        <v>57</v>
      </c>
      <c r="D30" s="15" t="s">
        <v>57</v>
      </c>
      <c r="E30" s="281"/>
      <c r="F30" s="52"/>
      <c r="L30" s="16">
        <v>0</v>
      </c>
    </row>
    <row r="31" spans="1:12" s="16" customFormat="1" ht="15" customHeight="1">
      <c r="A31" s="275"/>
      <c r="B31" s="14" t="s">
        <v>48</v>
      </c>
      <c r="C31" s="15" t="s">
        <v>57</v>
      </c>
      <c r="D31" s="15" t="s">
        <v>57</v>
      </c>
      <c r="E31" s="259"/>
      <c r="F31" s="52"/>
      <c r="L31" s="16">
        <v>0</v>
      </c>
    </row>
    <row r="32" spans="1:12" s="16" customFormat="1" ht="35.25" customHeight="1">
      <c r="A32" s="45" t="s">
        <v>6</v>
      </c>
      <c r="B32" s="47"/>
      <c r="C32" s="46">
        <f>SUM(B11:C31)</f>
        <v>600</v>
      </c>
      <c r="D32" s="67">
        <f>SUM(D12:D30)</f>
        <v>604.69</v>
      </c>
      <c r="E32" s="66"/>
      <c r="F32" s="51"/>
      <c r="L32" s="16">
        <v>0</v>
      </c>
    </row>
    <row r="33" spans="1:12" s="16" customFormat="1" ht="13.5" customHeight="1">
      <c r="A33" s="68"/>
      <c r="B33" s="69"/>
      <c r="C33" s="70"/>
      <c r="D33" s="70"/>
      <c r="E33" s="71"/>
      <c r="F33" s="72"/>
      <c r="L33" s="16">
        <v>0</v>
      </c>
    </row>
    <row r="34" spans="1:12" s="10" customFormat="1" ht="21" customHeight="1">
      <c r="A34" s="73" t="s">
        <v>29</v>
      </c>
      <c r="B34" s="3"/>
      <c r="C34" s="3"/>
      <c r="D34" s="3"/>
      <c r="E34" s="3"/>
      <c r="F34" s="4"/>
      <c r="L34" s="10">
        <v>0</v>
      </c>
    </row>
    <row r="35" spans="1:12" s="10" customFormat="1" ht="30" customHeight="1" thickBot="1">
      <c r="A35" s="21"/>
      <c r="B35" s="22"/>
      <c r="C35" s="23"/>
      <c r="D35" s="65"/>
      <c r="E35" s="6"/>
      <c r="F35" s="4"/>
      <c r="L35" s="10">
        <v>0</v>
      </c>
    </row>
    <row r="36" spans="1:12" s="10" customFormat="1" ht="15.75">
      <c r="A36" s="19" t="s">
        <v>172</v>
      </c>
      <c r="B36" s="3"/>
      <c r="C36" s="5"/>
      <c r="D36" s="24" t="s">
        <v>22</v>
      </c>
      <c r="E36" s="6"/>
      <c r="F36" s="4"/>
      <c r="L36" s="10">
        <v>0</v>
      </c>
    </row>
    <row r="37" spans="1:12" s="10" customFormat="1" ht="30" customHeight="1" thickBot="1">
      <c r="A37" s="21"/>
      <c r="B37" s="22"/>
      <c r="C37" s="23"/>
      <c r="D37" s="65"/>
      <c r="E37" s="6"/>
      <c r="F37" s="4"/>
      <c r="L37" s="10">
        <v>0</v>
      </c>
    </row>
    <row r="38" spans="1:12" s="10" customFormat="1" ht="15.75">
      <c r="A38" s="19" t="s">
        <v>116</v>
      </c>
      <c r="B38" s="3"/>
      <c r="C38" s="5"/>
      <c r="D38" s="24" t="s">
        <v>22</v>
      </c>
      <c r="E38" s="6"/>
      <c r="F38" s="4"/>
      <c r="L38" s="10">
        <v>0</v>
      </c>
    </row>
    <row r="39" spans="1:12" s="10" customFormat="1" ht="19.5" customHeight="1">
      <c r="A39" s="19"/>
      <c r="B39" s="3"/>
      <c r="C39" s="5"/>
      <c r="D39" s="6"/>
      <c r="E39" s="6"/>
      <c r="F39" s="4"/>
      <c r="L39" s="10">
        <v>0</v>
      </c>
    </row>
    <row r="40" spans="1:12" s="10" customFormat="1" ht="13.5" customHeight="1">
      <c r="A40" s="3"/>
      <c r="B40" s="3"/>
      <c r="C40" s="7"/>
      <c r="D40" s="6"/>
      <c r="E40" s="6"/>
      <c r="F40" s="4"/>
      <c r="L40" s="10">
        <v>0</v>
      </c>
    </row>
    <row r="41" spans="1:12" s="10" customFormat="1" ht="12.75" customHeight="1">
      <c r="A41" s="3"/>
      <c r="B41" s="3"/>
      <c r="C41" s="6"/>
      <c r="D41" s="6"/>
      <c r="E41" s="6"/>
      <c r="F41" s="4"/>
      <c r="L41" s="10">
        <v>0</v>
      </c>
    </row>
    <row r="42" spans="1:12" s="10" customFormat="1" ht="13.5" customHeight="1">
      <c r="A42" s="3"/>
      <c r="B42" s="3"/>
      <c r="C42" s="6"/>
      <c r="D42" s="6"/>
      <c r="E42" s="6"/>
      <c r="F42" s="4"/>
      <c r="L42" s="10">
        <v>0</v>
      </c>
    </row>
    <row r="43" spans="1:12" s="10" customFormat="1" ht="15.75">
      <c r="A43" s="3"/>
      <c r="B43" s="3"/>
      <c r="C43" s="6"/>
      <c r="D43" s="6"/>
      <c r="E43" s="6"/>
      <c r="F43" s="4"/>
      <c r="L43" s="10">
        <v>0</v>
      </c>
    </row>
    <row r="44" spans="1:12" s="10" customFormat="1" ht="15.75">
      <c r="A44" s="3"/>
      <c r="B44" s="3"/>
      <c r="C44" s="6"/>
      <c r="D44" s="8"/>
      <c r="E44" s="8"/>
      <c r="F44" s="4"/>
      <c r="L44" s="10">
        <v>0</v>
      </c>
    </row>
    <row r="45" spans="1:12" s="10" customFormat="1" ht="15.75">
      <c r="A45" s="3"/>
      <c r="B45" s="3"/>
      <c r="C45" s="6"/>
      <c r="D45" s="1"/>
      <c r="E45" s="1"/>
      <c r="F45" s="2"/>
      <c r="L45" s="10">
        <v>0</v>
      </c>
    </row>
    <row r="46" spans="1:12" s="10" customFormat="1" ht="15.75">
      <c r="A46" s="3"/>
      <c r="B46" s="3"/>
      <c r="C46" s="6"/>
      <c r="D46" s="1"/>
      <c r="E46" s="1"/>
      <c r="F46" s="2"/>
      <c r="L46" s="10">
        <v>0</v>
      </c>
    </row>
    <row r="47" spans="1:12" s="10" customFormat="1" ht="12.75">
      <c r="A47" s="8"/>
      <c r="B47" s="8"/>
      <c r="C47" s="8"/>
      <c r="D47" s="1"/>
      <c r="E47" s="1"/>
      <c r="F47" s="2"/>
      <c r="L47" s="10">
        <v>0</v>
      </c>
    </row>
    <row r="48" spans="1:12" s="11" customFormat="1" ht="12.75">
      <c r="A48" s="1"/>
      <c r="B48" s="1"/>
      <c r="C48" s="1"/>
      <c r="D48" s="1"/>
      <c r="E48" s="1"/>
      <c r="F48" s="2"/>
      <c r="L48" s="11">
        <v>0</v>
      </c>
    </row>
    <row r="49" spans="1:12" s="11" customFormat="1" ht="12.75">
      <c r="A49" s="1"/>
      <c r="B49" s="1"/>
      <c r="C49" s="1"/>
      <c r="D49" s="1"/>
      <c r="E49" s="1"/>
      <c r="F49" s="2"/>
      <c r="L49" s="11">
        <v>0</v>
      </c>
    </row>
    <row r="50" spans="1:12" s="11" customFormat="1" ht="12.75">
      <c r="A50" s="1"/>
      <c r="B50" s="1"/>
      <c r="C50" s="1"/>
      <c r="D50" s="1"/>
      <c r="E50" s="1"/>
      <c r="F50" s="2"/>
      <c r="L50" s="11">
        <v>0</v>
      </c>
    </row>
    <row r="51" spans="1:12" s="11" customFormat="1" ht="12.75">
      <c r="A51" s="1"/>
      <c r="B51" s="1"/>
      <c r="C51" s="1"/>
      <c r="D51" s="1"/>
      <c r="E51" s="1"/>
      <c r="F51" s="2"/>
      <c r="L51" s="11">
        <v>0</v>
      </c>
    </row>
    <row r="52" spans="1:12" s="11" customFormat="1" ht="12.75">
      <c r="A52" s="1"/>
      <c r="B52" s="1"/>
      <c r="C52" s="1"/>
      <c r="D52" s="1"/>
      <c r="E52" s="1"/>
      <c r="F52" s="2"/>
      <c r="L52" s="11">
        <v>0</v>
      </c>
    </row>
    <row r="53" spans="1:12" s="11" customFormat="1" ht="12.75">
      <c r="A53" s="1"/>
      <c r="B53" s="1"/>
      <c r="C53" s="1"/>
      <c r="D53" s="1"/>
      <c r="E53" s="1"/>
      <c r="F53" s="2"/>
      <c r="L53" s="11">
        <v>0</v>
      </c>
    </row>
    <row r="54" spans="1:12" s="11" customFormat="1" ht="12.75">
      <c r="A54" s="1"/>
      <c r="B54" s="1"/>
      <c r="C54" s="1"/>
      <c r="D54" s="1"/>
      <c r="E54" s="1"/>
      <c r="F54" s="2"/>
      <c r="L54" s="11">
        <v>0</v>
      </c>
    </row>
    <row r="55" spans="1:12" s="11" customFormat="1" ht="12.75">
      <c r="A55" s="1"/>
      <c r="B55" s="1"/>
      <c r="C55" s="1"/>
      <c r="D55" s="1"/>
      <c r="E55" s="1"/>
      <c r="F55" s="2"/>
      <c r="L55" s="11">
        <v>0</v>
      </c>
    </row>
    <row r="56" spans="1:12" s="11" customFormat="1" ht="12.75">
      <c r="A56" s="1"/>
      <c r="B56" s="1"/>
      <c r="C56" s="1"/>
      <c r="D56" s="1"/>
      <c r="E56" s="1"/>
      <c r="F56" s="2"/>
      <c r="L56" s="11">
        <v>0</v>
      </c>
    </row>
    <row r="57" spans="1:12" s="11" customFormat="1" ht="12.75">
      <c r="A57" s="1"/>
      <c r="B57" s="1"/>
      <c r="C57" s="1"/>
      <c r="D57" s="1"/>
      <c r="E57" s="1"/>
      <c r="F57" s="2"/>
      <c r="L57" s="11">
        <v>0</v>
      </c>
    </row>
    <row r="58" spans="1:12" s="11" customFormat="1" ht="12.75">
      <c r="A58" s="1"/>
      <c r="B58" s="1"/>
      <c r="C58" s="1"/>
      <c r="D58" s="1"/>
      <c r="E58" s="1"/>
      <c r="F58" s="2"/>
      <c r="L58" s="11">
        <v>0</v>
      </c>
    </row>
    <row r="59" spans="1:12" s="11" customFormat="1" ht="12.75">
      <c r="A59" s="1"/>
      <c r="B59" s="1"/>
      <c r="C59" s="1"/>
      <c r="D59" s="1"/>
      <c r="E59" s="1"/>
      <c r="F59" s="2"/>
      <c r="L59" s="11">
        <v>0</v>
      </c>
    </row>
    <row r="60" spans="1:12" s="11" customFormat="1" ht="12.75">
      <c r="A60" s="1"/>
      <c r="B60" s="1"/>
      <c r="C60" s="1"/>
      <c r="D60" s="1"/>
      <c r="E60" s="1"/>
      <c r="F60" s="2"/>
      <c r="L60" s="11">
        <v>0</v>
      </c>
    </row>
    <row r="61" spans="1:12" s="11" customFormat="1" ht="12.75">
      <c r="A61" s="1"/>
      <c r="B61" s="1"/>
      <c r="C61" s="1"/>
      <c r="D61" s="1"/>
      <c r="E61" s="1"/>
      <c r="F61" s="2"/>
      <c r="L61" s="11">
        <v>0</v>
      </c>
    </row>
    <row r="62" spans="1:12" s="11" customFormat="1" ht="12.75">
      <c r="A62" s="1"/>
      <c r="B62" s="1"/>
      <c r="C62" s="1"/>
      <c r="D62" s="1"/>
      <c r="E62" s="1"/>
      <c r="F62" s="2"/>
      <c r="L62" s="11">
        <v>0</v>
      </c>
    </row>
    <row r="63" spans="1:12" s="11" customFormat="1" ht="12.75">
      <c r="A63" s="1"/>
      <c r="B63" s="1"/>
      <c r="C63" s="1"/>
      <c r="D63" s="1"/>
      <c r="E63" s="1"/>
      <c r="F63" s="2"/>
      <c r="L63" s="11">
        <v>0</v>
      </c>
    </row>
    <row r="64" spans="1:12" s="11" customFormat="1" ht="12.75">
      <c r="A64" s="1"/>
      <c r="B64" s="1"/>
      <c r="C64" s="1"/>
      <c r="D64" s="1"/>
      <c r="E64" s="1"/>
      <c r="F64" s="2"/>
      <c r="L64" s="11">
        <v>0</v>
      </c>
    </row>
    <row r="65" spans="1:12" s="11" customFormat="1" ht="12.75">
      <c r="A65" s="1"/>
      <c r="B65" s="1"/>
      <c r="C65" s="1"/>
      <c r="D65" s="1"/>
      <c r="E65" s="1"/>
      <c r="F65" s="2"/>
      <c r="L65" s="11">
        <v>0</v>
      </c>
    </row>
    <row r="66" spans="1:12" s="11" customFormat="1" ht="12.75">
      <c r="A66" s="1"/>
      <c r="B66" s="1"/>
      <c r="C66" s="1"/>
      <c r="D66" s="1"/>
      <c r="E66" s="1"/>
      <c r="F66" s="2"/>
      <c r="L66" s="11">
        <v>0</v>
      </c>
    </row>
  </sheetData>
  <mergeCells count="14">
    <mergeCell ref="B3:E3"/>
    <mergeCell ref="A3:A4"/>
    <mergeCell ref="B4:E4"/>
    <mergeCell ref="B19:C19"/>
    <mergeCell ref="B21:C21"/>
    <mergeCell ref="B20:C20"/>
    <mergeCell ref="B10:C10"/>
    <mergeCell ref="A26:A28"/>
    <mergeCell ref="A29:A31"/>
    <mergeCell ref="E29:E31"/>
    <mergeCell ref="B22:C22"/>
    <mergeCell ref="A23:A25"/>
    <mergeCell ref="E23:E25"/>
    <mergeCell ref="E26:E28"/>
  </mergeCells>
  <printOptions/>
  <pageMargins left="1" right="0" top="0.25" bottom="0.25" header="0.5" footer="0.5"/>
  <pageSetup horizontalDpi="300" verticalDpi="3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/>
  <dimension ref="A1:F67"/>
  <sheetViews>
    <sheetView workbookViewId="0" topLeftCell="A1">
      <pane xSplit="1" ySplit="10" topLeftCell="B1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26" sqref="D26"/>
    </sheetView>
  </sheetViews>
  <sheetFormatPr defaultColWidth="9.140625" defaultRowHeight="12.75"/>
  <cols>
    <col min="1" max="1" width="16.28125" style="1" customWidth="1"/>
    <col min="2" max="3" width="12.7109375" style="1" customWidth="1"/>
    <col min="4" max="4" width="13.7109375" style="1" customWidth="1"/>
    <col min="5" max="5" width="28.57421875" style="1" customWidth="1"/>
    <col min="6" max="6" width="10.421875" style="2" customWidth="1"/>
  </cols>
  <sheetData>
    <row r="1" spans="1:6" ht="21" thickBot="1">
      <c r="A1" s="25" t="s">
        <v>14</v>
      </c>
      <c r="B1" s="106"/>
      <c r="C1" s="107"/>
      <c r="D1" s="107"/>
      <c r="E1" s="107"/>
      <c r="F1" s="108"/>
    </row>
    <row r="2" spans="1:6" s="12" customFormat="1" ht="19.5" customHeight="1">
      <c r="A2" s="40" t="s">
        <v>9</v>
      </c>
      <c r="B2" s="105" t="s">
        <v>257</v>
      </c>
      <c r="C2" s="34"/>
      <c r="D2" s="34"/>
      <c r="E2" s="34"/>
      <c r="F2" s="61">
        <v>7540</v>
      </c>
    </row>
    <row r="3" spans="1:6" s="12" customFormat="1" ht="19.5" customHeight="1">
      <c r="A3" s="261" t="s">
        <v>11</v>
      </c>
      <c r="B3" s="263" t="s">
        <v>258</v>
      </c>
      <c r="C3" s="271"/>
      <c r="D3" s="271"/>
      <c r="E3" s="272"/>
      <c r="F3" s="60"/>
    </row>
    <row r="4" spans="1:6" s="12" customFormat="1" ht="20.25" customHeight="1">
      <c r="A4" s="262"/>
      <c r="B4" s="263" t="s">
        <v>259</v>
      </c>
      <c r="C4" s="264"/>
      <c r="D4" s="265"/>
      <c r="E4" s="266"/>
      <c r="F4" s="61"/>
    </row>
    <row r="5" spans="1:6" s="12" customFormat="1" ht="18" customHeight="1">
      <c r="A5" s="32" t="s">
        <v>249</v>
      </c>
      <c r="B5" s="43" t="s">
        <v>260</v>
      </c>
      <c r="C5" s="44"/>
      <c r="D5" s="43"/>
      <c r="E5" s="62"/>
      <c r="F5" s="59"/>
    </row>
    <row r="6" spans="1:6" s="12" customFormat="1" ht="18" customHeight="1">
      <c r="A6" s="32" t="s">
        <v>13</v>
      </c>
      <c r="B6" s="42">
        <v>125</v>
      </c>
      <c r="C6" s="90" t="s">
        <v>37</v>
      </c>
      <c r="D6" s="91">
        <v>100</v>
      </c>
      <c r="E6" s="26"/>
      <c r="F6" s="59"/>
    </row>
    <row r="7" spans="1:6" s="13" customFormat="1" ht="18" customHeight="1">
      <c r="A7" s="33" t="s">
        <v>163</v>
      </c>
      <c r="B7" s="100">
        <v>20600</v>
      </c>
      <c r="C7" s="92"/>
      <c r="D7" s="93"/>
      <c r="E7" s="93"/>
      <c r="F7" s="64"/>
    </row>
    <row r="8" spans="1:6" s="13" customFormat="1" ht="18" customHeight="1">
      <c r="A8" s="32" t="s">
        <v>23</v>
      </c>
      <c r="B8" s="27">
        <v>150000</v>
      </c>
      <c r="C8" s="28"/>
      <c r="D8" s="63" t="s">
        <v>24</v>
      </c>
      <c r="E8" s="27">
        <f>(B8*F8)</f>
        <v>12000</v>
      </c>
      <c r="F8" s="78">
        <v>0.08</v>
      </c>
    </row>
    <row r="9" spans="1:6" ht="9" customHeight="1">
      <c r="A9" s="17"/>
      <c r="B9" s="37"/>
      <c r="C9" s="38"/>
      <c r="D9" s="18"/>
      <c r="E9" s="38"/>
      <c r="F9" s="57"/>
    </row>
    <row r="10" spans="1:6" ht="15.75">
      <c r="A10" s="9"/>
      <c r="B10" s="269" t="s">
        <v>0</v>
      </c>
      <c r="C10" s="270"/>
      <c r="D10" s="53" t="s">
        <v>12</v>
      </c>
      <c r="E10" s="54" t="s">
        <v>1</v>
      </c>
      <c r="F10" s="55" t="s">
        <v>28</v>
      </c>
    </row>
    <row r="11" spans="1:6" ht="15.75">
      <c r="A11" s="14" t="s">
        <v>114</v>
      </c>
      <c r="B11" s="118"/>
      <c r="C11" s="120" t="s">
        <v>57</v>
      </c>
      <c r="D11" s="153" t="s">
        <v>57</v>
      </c>
      <c r="E11" s="103" t="s">
        <v>256</v>
      </c>
      <c r="F11" s="55"/>
    </row>
    <row r="12" spans="1:6" s="16" customFormat="1" ht="23.25" customHeight="1">
      <c r="A12" s="14" t="s">
        <v>115</v>
      </c>
      <c r="B12" s="15"/>
      <c r="C12" s="15" t="s">
        <v>57</v>
      </c>
      <c r="D12" s="15" t="s">
        <v>57</v>
      </c>
      <c r="E12" s="50"/>
      <c r="F12" s="52"/>
    </row>
    <row r="13" spans="1:6" s="16" customFormat="1" ht="24" customHeight="1">
      <c r="A13" s="14" t="s">
        <v>7</v>
      </c>
      <c r="B13" s="15" t="s">
        <v>313</v>
      </c>
      <c r="C13" s="15">
        <f>B6*65</f>
        <v>8125</v>
      </c>
      <c r="D13" s="15">
        <f>D6*65</f>
        <v>6500</v>
      </c>
      <c r="E13" s="50"/>
      <c r="F13" s="52"/>
    </row>
    <row r="14" spans="1:6" s="16" customFormat="1" ht="24" customHeight="1">
      <c r="A14" s="14" t="s">
        <v>311</v>
      </c>
      <c r="B14" s="15"/>
      <c r="C14" s="76" t="s">
        <v>57</v>
      </c>
      <c r="D14" s="15" t="s">
        <v>57</v>
      </c>
      <c r="E14" s="50"/>
      <c r="F14" s="52"/>
    </row>
    <row r="15" spans="1:6" s="16" customFormat="1" ht="21" customHeight="1">
      <c r="A15" s="14" t="s">
        <v>36</v>
      </c>
      <c r="B15" s="109">
        <v>0.2</v>
      </c>
      <c r="C15" s="76" t="s">
        <v>105</v>
      </c>
      <c r="D15" s="15" t="s">
        <v>105</v>
      </c>
      <c r="E15" s="50"/>
      <c r="F15" s="52"/>
    </row>
    <row r="16" spans="1:6" s="16" customFormat="1" ht="20.25" customHeight="1">
      <c r="A16" s="14" t="s">
        <v>35</v>
      </c>
      <c r="B16" s="109">
        <v>0.08375</v>
      </c>
      <c r="C16" s="76" t="s">
        <v>105</v>
      </c>
      <c r="D16" s="15" t="s">
        <v>105</v>
      </c>
      <c r="E16" s="50"/>
      <c r="F16" s="52"/>
    </row>
    <row r="17" spans="1:6" s="16" customFormat="1" ht="20.25" customHeight="1">
      <c r="A17" s="14" t="s">
        <v>43</v>
      </c>
      <c r="B17" s="86"/>
      <c r="C17" s="76" t="s">
        <v>57</v>
      </c>
      <c r="D17" s="15" t="s">
        <v>57</v>
      </c>
      <c r="E17" s="50"/>
      <c r="F17" s="52"/>
    </row>
    <row r="18" spans="1:6" s="16" customFormat="1" ht="20.25" customHeight="1">
      <c r="A18" s="14" t="s">
        <v>111</v>
      </c>
      <c r="B18" s="104"/>
      <c r="C18" s="76" t="s">
        <v>57</v>
      </c>
      <c r="D18" s="15" t="s">
        <v>57</v>
      </c>
      <c r="E18" s="50"/>
      <c r="F18" s="52"/>
    </row>
    <row r="19" spans="1:6" s="16" customFormat="1" ht="21.75" customHeight="1">
      <c r="A19" s="14" t="s">
        <v>3</v>
      </c>
      <c r="B19" s="267" t="s">
        <v>57</v>
      </c>
      <c r="C19" s="268"/>
      <c r="D19" s="15" t="s">
        <v>57</v>
      </c>
      <c r="E19" s="50" t="s">
        <v>105</v>
      </c>
      <c r="F19" s="52"/>
    </row>
    <row r="20" spans="1:6" s="16" customFormat="1" ht="21" customHeight="1">
      <c r="A20" s="14" t="s">
        <v>5</v>
      </c>
      <c r="B20" s="267">
        <v>300</v>
      </c>
      <c r="C20" s="268"/>
      <c r="D20" s="15" t="s">
        <v>57</v>
      </c>
      <c r="E20" s="50" t="s">
        <v>169</v>
      </c>
      <c r="F20" s="52"/>
    </row>
    <row r="21" spans="1:6" s="16" customFormat="1" ht="19.5" customHeight="1">
      <c r="A21" s="14" t="s">
        <v>8</v>
      </c>
      <c r="B21" s="267">
        <v>600</v>
      </c>
      <c r="C21" s="268"/>
      <c r="D21" s="15" t="s">
        <v>57</v>
      </c>
      <c r="E21" s="50" t="s">
        <v>334</v>
      </c>
      <c r="F21" s="52"/>
    </row>
    <row r="22" spans="1:6" s="16" customFormat="1" ht="17.25" customHeight="1">
      <c r="A22" s="14" t="s">
        <v>15</v>
      </c>
      <c r="B22" s="267">
        <v>60</v>
      </c>
      <c r="C22" s="268"/>
      <c r="D22" s="15">
        <v>60</v>
      </c>
      <c r="E22" s="50" t="s">
        <v>168</v>
      </c>
      <c r="F22" s="52"/>
    </row>
    <row r="23" spans="1:6" s="16" customFormat="1" ht="15" customHeight="1">
      <c r="A23" s="273" t="s">
        <v>17</v>
      </c>
      <c r="B23" s="14" t="s">
        <v>2</v>
      </c>
      <c r="C23" s="15">
        <v>1000</v>
      </c>
      <c r="D23" s="15">
        <v>1000</v>
      </c>
      <c r="E23" s="276" t="s">
        <v>261</v>
      </c>
      <c r="F23" s="52"/>
    </row>
    <row r="24" spans="1:6" s="16" customFormat="1" ht="15" customHeight="1">
      <c r="A24" s="274"/>
      <c r="B24" s="14" t="s">
        <v>18</v>
      </c>
      <c r="C24" s="15">
        <v>1394</v>
      </c>
      <c r="D24" s="15">
        <v>1394</v>
      </c>
      <c r="E24" s="277"/>
      <c r="F24" s="52"/>
    </row>
    <row r="25" spans="1:6" s="16" customFormat="1" ht="15" customHeight="1">
      <c r="A25" s="275"/>
      <c r="B25" s="14" t="s">
        <v>19</v>
      </c>
      <c r="C25" s="15" t="s">
        <v>57</v>
      </c>
      <c r="D25" s="15" t="s">
        <v>57</v>
      </c>
      <c r="E25" s="278"/>
      <c r="F25" s="52"/>
    </row>
    <row r="26" spans="1:6" s="16" customFormat="1" ht="15" customHeight="1">
      <c r="A26" s="273" t="s">
        <v>45</v>
      </c>
      <c r="B26" s="14" t="s">
        <v>46</v>
      </c>
      <c r="C26" s="15">
        <v>600</v>
      </c>
      <c r="D26" s="15">
        <v>668.8</v>
      </c>
      <c r="E26" s="280" t="s">
        <v>262</v>
      </c>
      <c r="F26" s="52"/>
    </row>
    <row r="27" spans="1:6" s="16" customFormat="1" ht="15" customHeight="1">
      <c r="A27" s="274"/>
      <c r="B27" s="14" t="s">
        <v>47</v>
      </c>
      <c r="C27" s="15">
        <v>80</v>
      </c>
      <c r="D27" s="15">
        <v>40</v>
      </c>
      <c r="E27" s="281"/>
      <c r="F27" s="52"/>
    </row>
    <row r="28" spans="1:6" s="16" customFormat="1" ht="15" customHeight="1">
      <c r="A28" s="275"/>
      <c r="B28" s="14" t="s">
        <v>48</v>
      </c>
      <c r="C28" s="15">
        <v>500</v>
      </c>
      <c r="D28" s="15" t="s">
        <v>57</v>
      </c>
      <c r="E28" s="259"/>
      <c r="F28" s="52"/>
    </row>
    <row r="29" spans="1:6" s="16" customFormat="1" ht="15" customHeight="1">
      <c r="A29" s="273" t="s">
        <v>75</v>
      </c>
      <c r="B29" s="14" t="s">
        <v>46</v>
      </c>
      <c r="C29" s="15" t="s">
        <v>57</v>
      </c>
      <c r="D29" s="15" t="s">
        <v>57</v>
      </c>
      <c r="E29" s="280"/>
      <c r="F29" s="52"/>
    </row>
    <row r="30" spans="1:6" s="16" customFormat="1" ht="15" customHeight="1">
      <c r="A30" s="274"/>
      <c r="B30" s="14" t="s">
        <v>47</v>
      </c>
      <c r="C30" s="15" t="s">
        <v>57</v>
      </c>
      <c r="D30" s="15" t="s">
        <v>57</v>
      </c>
      <c r="E30" s="281"/>
      <c r="F30" s="52"/>
    </row>
    <row r="31" spans="1:6" s="16" customFormat="1" ht="15" customHeight="1">
      <c r="A31" s="275"/>
      <c r="B31" s="14" t="s">
        <v>48</v>
      </c>
      <c r="C31" s="15" t="s">
        <v>57</v>
      </c>
      <c r="D31" s="15" t="s">
        <v>57</v>
      </c>
      <c r="E31" s="259"/>
      <c r="F31" s="52"/>
    </row>
    <row r="32" spans="1:6" s="16" customFormat="1" ht="15" customHeight="1">
      <c r="A32" s="142" t="s">
        <v>230</v>
      </c>
      <c r="B32" s="143"/>
      <c r="C32" s="76">
        <v>17602.39</v>
      </c>
      <c r="D32" s="15">
        <v>0</v>
      </c>
      <c r="E32" s="144" t="s">
        <v>317</v>
      </c>
      <c r="F32" s="52"/>
    </row>
    <row r="33" spans="1:6" s="16" customFormat="1" ht="35.25" customHeight="1">
      <c r="A33" s="45" t="s">
        <v>6</v>
      </c>
      <c r="B33" s="47"/>
      <c r="C33" s="46">
        <f>SUM(B11:C31)</f>
        <v>12659.283749999999</v>
      </c>
      <c r="D33" s="67">
        <f>SUM(D11:D31)</f>
        <v>9662.8</v>
      </c>
      <c r="E33" s="66"/>
      <c r="F33" s="51"/>
    </row>
    <row r="34" spans="1:6" s="16" customFormat="1" ht="13.5" customHeight="1">
      <c r="A34" s="68"/>
      <c r="B34" s="69"/>
      <c r="C34" s="70"/>
      <c r="D34" s="70"/>
      <c r="E34" s="71"/>
      <c r="F34" s="72"/>
    </row>
    <row r="35" spans="1:6" s="10" customFormat="1" ht="21" customHeight="1">
      <c r="A35" s="73" t="s">
        <v>29</v>
      </c>
      <c r="B35" s="3"/>
      <c r="C35" s="3"/>
      <c r="D35" s="3"/>
      <c r="E35" s="3"/>
      <c r="F35" s="4"/>
    </row>
    <row r="36" spans="1:6" s="10" customFormat="1" ht="30" customHeight="1" thickBot="1">
      <c r="A36" s="21"/>
      <c r="B36" s="22"/>
      <c r="C36" s="23"/>
      <c r="D36" s="65"/>
      <c r="E36" s="6"/>
      <c r="F36" s="4"/>
    </row>
    <row r="37" spans="1:6" s="10" customFormat="1" ht="15.75">
      <c r="A37" s="19" t="s">
        <v>172</v>
      </c>
      <c r="B37" s="3"/>
      <c r="C37" s="5"/>
      <c r="D37" s="24" t="s">
        <v>22</v>
      </c>
      <c r="E37" s="6"/>
      <c r="F37" s="4"/>
    </row>
    <row r="38" spans="1:6" s="10" customFormat="1" ht="30" customHeight="1" thickBot="1">
      <c r="A38" s="21"/>
      <c r="B38" s="22"/>
      <c r="C38" s="23"/>
      <c r="D38" s="65"/>
      <c r="E38" s="6"/>
      <c r="F38" s="4"/>
    </row>
    <row r="39" spans="1:6" s="10" customFormat="1" ht="15.75">
      <c r="A39" s="19" t="s">
        <v>116</v>
      </c>
      <c r="B39" s="3"/>
      <c r="C39" s="5"/>
      <c r="D39" s="24" t="s">
        <v>22</v>
      </c>
      <c r="E39" s="6"/>
      <c r="F39" s="4"/>
    </row>
    <row r="40" spans="1:6" s="10" customFormat="1" ht="19.5" customHeight="1">
      <c r="A40" s="19"/>
      <c r="B40" s="3"/>
      <c r="C40" s="5"/>
      <c r="D40" s="6"/>
      <c r="E40" s="6"/>
      <c r="F40" s="4"/>
    </row>
    <row r="41" spans="1:6" s="10" customFormat="1" ht="13.5" customHeight="1">
      <c r="A41" s="3"/>
      <c r="B41" s="3"/>
      <c r="C41" s="7"/>
      <c r="D41" s="6"/>
      <c r="E41" s="6"/>
      <c r="F41" s="4"/>
    </row>
    <row r="42" spans="1:6" s="10" customFormat="1" ht="12.75" customHeight="1">
      <c r="A42" s="3"/>
      <c r="B42" s="3"/>
      <c r="C42" s="6"/>
      <c r="D42" s="6"/>
      <c r="E42" s="6"/>
      <c r="F42" s="4"/>
    </row>
    <row r="43" spans="1:6" s="10" customFormat="1" ht="13.5" customHeight="1">
      <c r="A43" s="3"/>
      <c r="B43" s="3"/>
      <c r="C43" s="6"/>
      <c r="D43" s="6"/>
      <c r="E43" s="6"/>
      <c r="F43" s="4"/>
    </row>
    <row r="44" spans="1:6" s="10" customFormat="1" ht="15.75">
      <c r="A44" s="3"/>
      <c r="B44" s="3"/>
      <c r="C44" s="6"/>
      <c r="D44" s="6"/>
      <c r="E44" s="6"/>
      <c r="F44" s="4"/>
    </row>
    <row r="45" spans="1:6" s="10" customFormat="1" ht="15.75">
      <c r="A45" s="3"/>
      <c r="B45" s="3"/>
      <c r="C45" s="6"/>
      <c r="D45" s="8"/>
      <c r="E45" s="8"/>
      <c r="F45" s="4"/>
    </row>
    <row r="46" spans="1:6" s="10" customFormat="1" ht="15.75">
      <c r="A46" s="3"/>
      <c r="B46" s="3"/>
      <c r="C46" s="6"/>
      <c r="D46" s="1"/>
      <c r="E46" s="1"/>
      <c r="F46" s="2"/>
    </row>
    <row r="47" spans="1:6" s="10" customFormat="1" ht="15.75">
      <c r="A47" s="3"/>
      <c r="B47" s="3"/>
      <c r="C47" s="6"/>
      <c r="D47" s="1"/>
      <c r="E47" s="1"/>
      <c r="F47" s="2"/>
    </row>
    <row r="48" spans="1:6" s="10" customFormat="1" ht="12.75">
      <c r="A48" s="8"/>
      <c r="B48" s="8"/>
      <c r="C48" s="8"/>
      <c r="D48" s="1"/>
      <c r="E48" s="1"/>
      <c r="F48" s="2"/>
    </row>
    <row r="49" spans="1:6" s="11" customFormat="1" ht="12.75">
      <c r="A49" s="1"/>
      <c r="B49" s="1"/>
      <c r="C49" s="1"/>
      <c r="D49" s="1"/>
      <c r="E49" s="1"/>
      <c r="F49" s="2"/>
    </row>
    <row r="50" spans="1:6" s="11" customFormat="1" ht="12.75">
      <c r="A50" s="1"/>
      <c r="B50" s="1"/>
      <c r="C50" s="1"/>
      <c r="D50" s="1"/>
      <c r="E50" s="1"/>
      <c r="F50" s="2"/>
    </row>
    <row r="51" spans="1:6" s="11" customFormat="1" ht="12.75">
      <c r="A51" s="1"/>
      <c r="B51" s="1"/>
      <c r="C51" s="1"/>
      <c r="D51" s="1"/>
      <c r="E51" s="1"/>
      <c r="F51" s="2"/>
    </row>
    <row r="52" spans="1:6" s="11" customFormat="1" ht="12.75">
      <c r="A52" s="1"/>
      <c r="B52" s="1"/>
      <c r="C52" s="1"/>
      <c r="D52" s="1"/>
      <c r="E52" s="1"/>
      <c r="F52" s="2"/>
    </row>
    <row r="53" spans="1:6" s="11" customFormat="1" ht="12.75">
      <c r="A53" s="1"/>
      <c r="B53" s="1"/>
      <c r="C53" s="1"/>
      <c r="D53" s="1"/>
      <c r="E53" s="1"/>
      <c r="F53" s="2"/>
    </row>
    <row r="54" spans="1:6" s="11" customFormat="1" ht="12.75">
      <c r="A54" s="1"/>
      <c r="B54" s="1"/>
      <c r="C54" s="1"/>
      <c r="D54" s="1"/>
      <c r="E54" s="1"/>
      <c r="F54" s="2"/>
    </row>
    <row r="55" spans="1:6" s="11" customFormat="1" ht="12.75">
      <c r="A55" s="1"/>
      <c r="B55" s="1"/>
      <c r="C55" s="1"/>
      <c r="D55" s="1"/>
      <c r="E55" s="1"/>
      <c r="F55" s="2"/>
    </row>
    <row r="56" spans="1:6" s="11" customFormat="1" ht="12.75">
      <c r="A56" s="1"/>
      <c r="B56" s="1"/>
      <c r="C56" s="1"/>
      <c r="D56" s="1"/>
      <c r="E56" s="1"/>
      <c r="F56" s="2"/>
    </row>
    <row r="57" spans="1:6" s="11" customFormat="1" ht="12.75">
      <c r="A57" s="1"/>
      <c r="B57" s="1"/>
      <c r="C57" s="1"/>
      <c r="D57" s="1"/>
      <c r="E57" s="1"/>
      <c r="F57" s="2"/>
    </row>
    <row r="58" spans="1:6" s="11" customFormat="1" ht="12.75">
      <c r="A58" s="1"/>
      <c r="B58" s="1"/>
      <c r="C58" s="1"/>
      <c r="D58" s="1"/>
      <c r="E58" s="1"/>
      <c r="F58" s="2"/>
    </row>
    <row r="59" spans="1:6" s="11" customFormat="1" ht="12.75">
      <c r="A59" s="1"/>
      <c r="B59" s="1"/>
      <c r="C59" s="1"/>
      <c r="D59" s="1"/>
      <c r="E59" s="1"/>
      <c r="F59" s="2"/>
    </row>
    <row r="60" spans="1:6" s="11" customFormat="1" ht="12.75">
      <c r="A60" s="1"/>
      <c r="B60" s="1"/>
      <c r="C60" s="1"/>
      <c r="D60" s="1"/>
      <c r="E60" s="1"/>
      <c r="F60" s="2"/>
    </row>
    <row r="61" spans="1:6" s="11" customFormat="1" ht="12.75">
      <c r="A61" s="1"/>
      <c r="B61" s="1"/>
      <c r="C61" s="1"/>
      <c r="D61" s="1"/>
      <c r="E61" s="1"/>
      <c r="F61" s="2"/>
    </row>
    <row r="62" spans="1:6" s="11" customFormat="1" ht="12.75">
      <c r="A62" s="1"/>
      <c r="B62" s="1"/>
      <c r="C62" s="1"/>
      <c r="D62" s="1"/>
      <c r="E62" s="1"/>
      <c r="F62" s="2"/>
    </row>
    <row r="63" spans="1:6" s="11" customFormat="1" ht="12.75">
      <c r="A63" s="1"/>
      <c r="B63" s="1"/>
      <c r="C63" s="1"/>
      <c r="D63" s="1"/>
      <c r="E63" s="1"/>
      <c r="F63" s="2"/>
    </row>
    <row r="64" spans="1:6" s="11" customFormat="1" ht="12.75">
      <c r="A64" s="1"/>
      <c r="B64" s="1"/>
      <c r="C64" s="1"/>
      <c r="D64" s="1"/>
      <c r="E64" s="1"/>
      <c r="F64" s="2"/>
    </row>
    <row r="65" spans="1:6" s="11" customFormat="1" ht="12.75">
      <c r="A65" s="1"/>
      <c r="B65" s="1"/>
      <c r="C65" s="1"/>
      <c r="D65" s="1"/>
      <c r="E65" s="1"/>
      <c r="F65" s="2"/>
    </row>
    <row r="66" spans="1:6" s="11" customFormat="1" ht="12.75">
      <c r="A66" s="1"/>
      <c r="B66" s="1"/>
      <c r="C66" s="1"/>
      <c r="D66" s="1"/>
      <c r="E66" s="1"/>
      <c r="F66" s="2"/>
    </row>
    <row r="67" spans="1:6" s="11" customFormat="1" ht="12.75">
      <c r="A67" s="1"/>
      <c r="B67" s="1"/>
      <c r="C67" s="1"/>
      <c r="D67" s="1"/>
      <c r="E67" s="1"/>
      <c r="F67" s="2"/>
    </row>
  </sheetData>
  <mergeCells count="14">
    <mergeCell ref="B3:E3"/>
    <mergeCell ref="A3:A4"/>
    <mergeCell ref="B4:E4"/>
    <mergeCell ref="B19:C19"/>
    <mergeCell ref="B21:C21"/>
    <mergeCell ref="B20:C20"/>
    <mergeCell ref="B10:C10"/>
    <mergeCell ref="A26:A28"/>
    <mergeCell ref="A29:A31"/>
    <mergeCell ref="E29:E31"/>
    <mergeCell ref="B22:C22"/>
    <mergeCell ref="A23:A25"/>
    <mergeCell ref="E23:E25"/>
    <mergeCell ref="E26:E28"/>
  </mergeCells>
  <printOptions/>
  <pageMargins left="1" right="0" top="0.25" bottom="0.25" header="0.5" footer="0.5"/>
  <pageSetup horizontalDpi="300" verticalDpi="3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/>
  <dimension ref="A1:F67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11" sqref="D11"/>
    </sheetView>
  </sheetViews>
  <sheetFormatPr defaultColWidth="9.140625" defaultRowHeight="12.75"/>
  <cols>
    <col min="1" max="1" width="16.28125" style="1" customWidth="1"/>
    <col min="2" max="3" width="12.7109375" style="1" customWidth="1"/>
    <col min="4" max="4" width="13.7109375" style="1" customWidth="1"/>
    <col min="5" max="5" width="28.57421875" style="1" customWidth="1"/>
    <col min="6" max="6" width="10.421875" style="2" customWidth="1"/>
  </cols>
  <sheetData>
    <row r="1" spans="1:6" ht="21" thickBot="1">
      <c r="A1" s="25" t="s">
        <v>14</v>
      </c>
      <c r="B1" s="106"/>
      <c r="C1" s="107"/>
      <c r="D1" s="107"/>
      <c r="E1" s="107"/>
      <c r="F1" s="108"/>
    </row>
    <row r="2" spans="1:6" s="12" customFormat="1" ht="19.5" customHeight="1">
      <c r="A2" s="40" t="s">
        <v>9</v>
      </c>
      <c r="B2" s="164" t="s">
        <v>310</v>
      </c>
      <c r="C2" s="165"/>
      <c r="D2" s="165"/>
      <c r="E2" s="34"/>
      <c r="F2" s="61"/>
    </row>
    <row r="3" spans="1:6" s="12" customFormat="1" ht="19.5" customHeight="1">
      <c r="A3" s="261" t="s">
        <v>11</v>
      </c>
      <c r="B3" s="263" t="s">
        <v>263</v>
      </c>
      <c r="C3" s="271"/>
      <c r="D3" s="271"/>
      <c r="E3" s="272"/>
      <c r="F3" s="60"/>
    </row>
    <row r="4" spans="1:6" s="12" customFormat="1" ht="20.25" customHeight="1">
      <c r="A4" s="262"/>
      <c r="B4" s="263" t="s">
        <v>264</v>
      </c>
      <c r="C4" s="264"/>
      <c r="D4" s="265"/>
      <c r="E4" s="266"/>
      <c r="F4" s="61"/>
    </row>
    <row r="5" spans="1:6" s="12" customFormat="1" ht="18" customHeight="1">
      <c r="A5" s="32" t="s">
        <v>249</v>
      </c>
      <c r="B5" s="43" t="s">
        <v>260</v>
      </c>
      <c r="C5" s="44"/>
      <c r="D5" s="43"/>
      <c r="E5" s="62"/>
      <c r="F5" s="59"/>
    </row>
    <row r="6" spans="1:6" s="12" customFormat="1" ht="18" customHeight="1">
      <c r="A6" s="32" t="s">
        <v>13</v>
      </c>
      <c r="B6" s="42">
        <v>150</v>
      </c>
      <c r="C6" s="90" t="s">
        <v>37</v>
      </c>
      <c r="D6" s="91">
        <v>0</v>
      </c>
      <c r="E6" s="26"/>
      <c r="F6" s="59"/>
    </row>
    <row r="7" spans="1:6" s="13" customFormat="1" ht="18" customHeight="1">
      <c r="A7" s="33" t="s">
        <v>163</v>
      </c>
      <c r="B7" s="100">
        <v>0</v>
      </c>
      <c r="C7" s="92"/>
      <c r="D7" s="93"/>
      <c r="E7" s="93"/>
      <c r="F7" s="64"/>
    </row>
    <row r="8" spans="1:6" s="13" customFormat="1" ht="18" customHeight="1">
      <c r="A8" s="32" t="s">
        <v>23</v>
      </c>
      <c r="B8" s="27">
        <v>250000</v>
      </c>
      <c r="C8" s="28"/>
      <c r="D8" s="63" t="s">
        <v>24</v>
      </c>
      <c r="E8" s="27">
        <f>(B8*0.05)</f>
        <v>12500</v>
      </c>
      <c r="F8" s="78">
        <v>0.05</v>
      </c>
    </row>
    <row r="9" spans="1:6" ht="9" customHeight="1">
      <c r="A9" s="17"/>
      <c r="B9" s="37"/>
      <c r="C9" s="38"/>
      <c r="D9" s="18"/>
      <c r="E9" s="38"/>
      <c r="F9" s="57"/>
    </row>
    <row r="10" spans="1:6" ht="15.75">
      <c r="A10" s="9"/>
      <c r="B10" s="269" t="s">
        <v>0</v>
      </c>
      <c r="C10" s="270"/>
      <c r="D10" s="53" t="s">
        <v>12</v>
      </c>
      <c r="E10" s="54" t="s">
        <v>1</v>
      </c>
      <c r="F10" s="55" t="s">
        <v>28</v>
      </c>
    </row>
    <row r="11" spans="1:6" ht="15.75">
      <c r="A11" s="14" t="s">
        <v>114</v>
      </c>
      <c r="B11" s="118"/>
      <c r="C11" s="120" t="s">
        <v>57</v>
      </c>
      <c r="D11" s="119"/>
      <c r="E11" s="103" t="s">
        <v>256</v>
      </c>
      <c r="F11" s="55"/>
    </row>
    <row r="12" spans="1:6" s="16" customFormat="1" ht="23.25" customHeight="1">
      <c r="A12" s="14" t="s">
        <v>115</v>
      </c>
      <c r="B12" s="15"/>
      <c r="C12" s="15" t="s">
        <v>57</v>
      </c>
      <c r="D12" s="15"/>
      <c r="E12" s="50"/>
      <c r="F12" s="52"/>
    </row>
    <row r="13" spans="1:6" s="16" customFormat="1" ht="24" customHeight="1">
      <c r="A13" s="14" t="s">
        <v>7</v>
      </c>
      <c r="B13" s="15" t="s">
        <v>266</v>
      </c>
      <c r="C13" s="15">
        <f>B6*35</f>
        <v>5250</v>
      </c>
      <c r="D13" s="15"/>
      <c r="E13" s="50" t="s">
        <v>61</v>
      </c>
      <c r="F13" s="52"/>
    </row>
    <row r="14" spans="1:6" s="16" customFormat="1" ht="24" customHeight="1">
      <c r="A14" s="14" t="s">
        <v>59</v>
      </c>
      <c r="B14" s="15"/>
      <c r="C14" s="76" t="s">
        <v>57</v>
      </c>
      <c r="D14" s="15"/>
      <c r="E14" s="50"/>
      <c r="F14" s="52"/>
    </row>
    <row r="15" spans="1:6" s="16" customFormat="1" ht="21" customHeight="1">
      <c r="A15" s="14" t="s">
        <v>36</v>
      </c>
      <c r="B15" s="109">
        <v>0.2</v>
      </c>
      <c r="C15" s="76">
        <f>SUM(C12:C14)*B15</f>
        <v>1050</v>
      </c>
      <c r="D15" s="15"/>
      <c r="E15" s="50"/>
      <c r="F15" s="52"/>
    </row>
    <row r="16" spans="1:6" s="16" customFormat="1" ht="20.25" customHeight="1">
      <c r="A16" s="14" t="s">
        <v>35</v>
      </c>
      <c r="B16" s="109">
        <v>0.0825</v>
      </c>
      <c r="C16" s="76">
        <f>SUM(C13:C15)*B16</f>
        <v>519.75</v>
      </c>
      <c r="D16" s="15"/>
      <c r="E16" s="50"/>
      <c r="F16" s="52"/>
    </row>
    <row r="17" spans="1:6" s="16" customFormat="1" ht="20.25" customHeight="1">
      <c r="A17" s="14" t="s">
        <v>43</v>
      </c>
      <c r="B17" s="86"/>
      <c r="C17" s="76" t="s">
        <v>57</v>
      </c>
      <c r="D17" s="15"/>
      <c r="E17" s="50"/>
      <c r="F17" s="52"/>
    </row>
    <row r="18" spans="1:6" s="16" customFormat="1" ht="20.25" customHeight="1">
      <c r="A18" s="14" t="s">
        <v>111</v>
      </c>
      <c r="B18" s="104"/>
      <c r="C18" s="76" t="s">
        <v>57</v>
      </c>
      <c r="D18" s="15"/>
      <c r="E18" s="50"/>
      <c r="F18" s="52"/>
    </row>
    <row r="19" spans="1:6" s="16" customFormat="1" ht="21.75" customHeight="1">
      <c r="A19" s="14" t="s">
        <v>3</v>
      </c>
      <c r="B19" s="267" t="s">
        <v>57</v>
      </c>
      <c r="C19" s="268"/>
      <c r="D19" s="15"/>
      <c r="E19" s="50"/>
      <c r="F19" s="52"/>
    </row>
    <row r="20" spans="1:6" s="16" customFormat="1" ht="21" customHeight="1">
      <c r="A20" s="14" t="s">
        <v>5</v>
      </c>
      <c r="B20" s="267">
        <v>300</v>
      </c>
      <c r="C20" s="268"/>
      <c r="D20" s="15"/>
      <c r="E20" s="50" t="s">
        <v>169</v>
      </c>
      <c r="F20" s="52"/>
    </row>
    <row r="21" spans="1:6" s="16" customFormat="1" ht="19.5" customHeight="1">
      <c r="A21" s="14" t="s">
        <v>8</v>
      </c>
      <c r="B21" s="267">
        <v>600</v>
      </c>
      <c r="C21" s="268"/>
      <c r="D21" s="15"/>
      <c r="E21" s="50"/>
      <c r="F21" s="52"/>
    </row>
    <row r="22" spans="1:6" s="16" customFormat="1" ht="17.25" customHeight="1">
      <c r="A22" s="14" t="s">
        <v>15</v>
      </c>
      <c r="B22" s="267">
        <v>120</v>
      </c>
      <c r="C22" s="268"/>
      <c r="D22" s="15"/>
      <c r="E22" s="50" t="s">
        <v>168</v>
      </c>
      <c r="F22" s="52"/>
    </row>
    <row r="23" spans="1:6" s="16" customFormat="1" ht="15" customHeight="1">
      <c r="A23" s="273" t="s">
        <v>17</v>
      </c>
      <c r="B23" s="14" t="s">
        <v>2</v>
      </c>
      <c r="C23" s="15">
        <v>100</v>
      </c>
      <c r="D23" s="15"/>
      <c r="E23" s="276" t="s">
        <v>265</v>
      </c>
      <c r="F23" s="52"/>
    </row>
    <row r="24" spans="1:6" s="16" customFormat="1" ht="15" customHeight="1">
      <c r="A24" s="274"/>
      <c r="B24" s="14" t="s">
        <v>18</v>
      </c>
      <c r="C24" s="15">
        <v>82</v>
      </c>
      <c r="D24" s="15"/>
      <c r="E24" s="277"/>
      <c r="F24" s="52"/>
    </row>
    <row r="25" spans="1:6" s="16" customFormat="1" ht="15" customHeight="1">
      <c r="A25" s="275"/>
      <c r="B25" s="14" t="s">
        <v>19</v>
      </c>
      <c r="C25" s="15" t="s">
        <v>57</v>
      </c>
      <c r="D25" s="15"/>
      <c r="E25" s="278"/>
      <c r="F25" s="52"/>
    </row>
    <row r="26" spans="1:6" s="16" customFormat="1" ht="15" customHeight="1">
      <c r="A26" s="273" t="s">
        <v>45</v>
      </c>
      <c r="B26" s="14" t="s">
        <v>46</v>
      </c>
      <c r="C26" s="15">
        <v>600</v>
      </c>
      <c r="D26" s="15"/>
      <c r="E26" s="280" t="s">
        <v>262</v>
      </c>
      <c r="F26" s="52"/>
    </row>
    <row r="27" spans="1:6" s="16" customFormat="1" ht="15" customHeight="1">
      <c r="A27" s="274"/>
      <c r="B27" s="14" t="s">
        <v>47</v>
      </c>
      <c r="C27" s="15">
        <v>80</v>
      </c>
      <c r="D27" s="15"/>
      <c r="E27" s="281"/>
      <c r="F27" s="52"/>
    </row>
    <row r="28" spans="1:6" s="16" customFormat="1" ht="15" customHeight="1">
      <c r="A28" s="275"/>
      <c r="B28" s="14" t="s">
        <v>48</v>
      </c>
      <c r="C28" s="15">
        <v>500</v>
      </c>
      <c r="D28" s="15"/>
      <c r="E28" s="259"/>
      <c r="F28" s="52"/>
    </row>
    <row r="29" spans="1:6" s="16" customFormat="1" ht="15" customHeight="1">
      <c r="A29" s="273" t="s">
        <v>75</v>
      </c>
      <c r="B29" s="14" t="s">
        <v>46</v>
      </c>
      <c r="C29" s="15" t="s">
        <v>57</v>
      </c>
      <c r="D29" s="15"/>
      <c r="E29" s="280"/>
      <c r="F29" s="52"/>
    </row>
    <row r="30" spans="1:6" s="16" customFormat="1" ht="15" customHeight="1">
      <c r="A30" s="274"/>
      <c r="B30" s="14" t="s">
        <v>47</v>
      </c>
      <c r="C30" s="15" t="s">
        <v>57</v>
      </c>
      <c r="D30" s="15"/>
      <c r="E30" s="281"/>
      <c r="F30" s="52"/>
    </row>
    <row r="31" spans="1:6" s="16" customFormat="1" ht="15" customHeight="1">
      <c r="A31" s="275"/>
      <c r="B31" s="14" t="s">
        <v>48</v>
      </c>
      <c r="C31" s="15" t="s">
        <v>57</v>
      </c>
      <c r="D31" s="15"/>
      <c r="E31" s="259"/>
      <c r="F31" s="52"/>
    </row>
    <row r="32" spans="1:6" s="16" customFormat="1" ht="15" customHeight="1">
      <c r="A32" s="142" t="s">
        <v>230</v>
      </c>
      <c r="B32" s="143"/>
      <c r="C32" s="76">
        <v>17602.39</v>
      </c>
      <c r="D32" s="15">
        <v>0</v>
      </c>
      <c r="E32" s="144"/>
      <c r="F32" s="52"/>
    </row>
    <row r="33" spans="1:6" s="16" customFormat="1" ht="35.25" customHeight="1">
      <c r="A33" s="45" t="s">
        <v>6</v>
      </c>
      <c r="B33" s="47"/>
      <c r="C33" s="46">
        <f>SUM(B11:C31)</f>
        <v>9202.032500000001</v>
      </c>
      <c r="D33" s="67">
        <f>SUM(D12:D30)</f>
        <v>0</v>
      </c>
      <c r="E33" s="66"/>
      <c r="F33" s="51"/>
    </row>
    <row r="34" spans="1:6" s="16" customFormat="1" ht="13.5" customHeight="1">
      <c r="A34" s="68"/>
      <c r="B34" s="69"/>
      <c r="C34" s="70"/>
      <c r="D34" s="70"/>
      <c r="E34" s="71"/>
      <c r="F34" s="72"/>
    </row>
    <row r="35" spans="1:6" s="10" customFormat="1" ht="21" customHeight="1">
      <c r="A35" s="73" t="s">
        <v>29</v>
      </c>
      <c r="B35" s="3"/>
      <c r="C35" s="3"/>
      <c r="D35" s="3"/>
      <c r="E35" s="3"/>
      <c r="F35" s="4"/>
    </row>
    <row r="36" spans="1:6" s="10" customFormat="1" ht="30" customHeight="1" thickBot="1">
      <c r="A36" s="21"/>
      <c r="B36" s="22"/>
      <c r="C36" s="23"/>
      <c r="D36" s="65"/>
      <c r="E36" s="6"/>
      <c r="F36" s="4"/>
    </row>
    <row r="37" spans="1:6" s="10" customFormat="1" ht="15.75">
      <c r="A37" s="19" t="s">
        <v>172</v>
      </c>
      <c r="B37" s="3"/>
      <c r="C37" s="5"/>
      <c r="D37" s="24" t="s">
        <v>22</v>
      </c>
      <c r="E37" s="6"/>
      <c r="F37" s="4"/>
    </row>
    <row r="38" spans="1:6" s="10" customFormat="1" ht="30" customHeight="1" thickBot="1">
      <c r="A38" s="21"/>
      <c r="B38" s="22"/>
      <c r="C38" s="23"/>
      <c r="D38" s="65"/>
      <c r="E38" s="6"/>
      <c r="F38" s="4"/>
    </row>
    <row r="39" spans="1:6" s="10" customFormat="1" ht="15.75">
      <c r="A39" s="19" t="s">
        <v>116</v>
      </c>
      <c r="B39" s="3"/>
      <c r="C39" s="5"/>
      <c r="D39" s="24" t="s">
        <v>22</v>
      </c>
      <c r="E39" s="6"/>
      <c r="F39" s="4"/>
    </row>
    <row r="40" spans="1:6" s="10" customFormat="1" ht="19.5" customHeight="1">
      <c r="A40" s="19"/>
      <c r="B40" s="3"/>
      <c r="C40" s="5"/>
      <c r="D40" s="6"/>
      <c r="E40" s="6"/>
      <c r="F40" s="4"/>
    </row>
    <row r="41" spans="1:6" s="10" customFormat="1" ht="13.5" customHeight="1">
      <c r="A41" s="3"/>
      <c r="B41" s="3"/>
      <c r="C41" s="7"/>
      <c r="D41" s="6"/>
      <c r="E41" s="6"/>
      <c r="F41" s="4"/>
    </row>
    <row r="42" spans="1:6" s="10" customFormat="1" ht="12.75" customHeight="1">
      <c r="A42" s="3"/>
      <c r="B42" s="3"/>
      <c r="C42" s="6"/>
      <c r="D42" s="6"/>
      <c r="E42" s="6"/>
      <c r="F42" s="4"/>
    </row>
    <row r="43" spans="1:6" s="10" customFormat="1" ht="13.5" customHeight="1">
      <c r="A43" s="3"/>
      <c r="B43" s="3"/>
      <c r="C43" s="6"/>
      <c r="D43" s="6"/>
      <c r="E43" s="6"/>
      <c r="F43" s="4"/>
    </row>
    <row r="44" spans="1:6" s="10" customFormat="1" ht="15.75">
      <c r="A44" s="3"/>
      <c r="B44" s="3"/>
      <c r="C44" s="6"/>
      <c r="D44" s="6"/>
      <c r="E44" s="6"/>
      <c r="F44" s="4"/>
    </row>
    <row r="45" spans="1:6" s="10" customFormat="1" ht="15.75">
      <c r="A45" s="3"/>
      <c r="B45" s="3"/>
      <c r="C45" s="6"/>
      <c r="D45" s="8"/>
      <c r="E45" s="8"/>
      <c r="F45" s="4"/>
    </row>
    <row r="46" spans="1:6" s="10" customFormat="1" ht="15.75">
      <c r="A46" s="3"/>
      <c r="B46" s="3"/>
      <c r="C46" s="6"/>
      <c r="D46" s="1"/>
      <c r="E46" s="1"/>
      <c r="F46" s="2"/>
    </row>
    <row r="47" spans="1:6" s="10" customFormat="1" ht="15.75">
      <c r="A47" s="3"/>
      <c r="B47" s="3"/>
      <c r="C47" s="6"/>
      <c r="D47" s="1"/>
      <c r="E47" s="1"/>
      <c r="F47" s="2"/>
    </row>
    <row r="48" spans="1:6" s="10" customFormat="1" ht="12.75">
      <c r="A48" s="8"/>
      <c r="B48" s="8"/>
      <c r="C48" s="8"/>
      <c r="D48" s="1"/>
      <c r="E48" s="1"/>
      <c r="F48" s="2"/>
    </row>
    <row r="49" spans="1:6" s="11" customFormat="1" ht="12.75">
      <c r="A49" s="1"/>
      <c r="B49" s="1"/>
      <c r="C49" s="1"/>
      <c r="D49" s="1"/>
      <c r="E49" s="1"/>
      <c r="F49" s="2"/>
    </row>
    <row r="50" spans="1:6" s="11" customFormat="1" ht="12.75">
      <c r="A50" s="1"/>
      <c r="B50" s="1"/>
      <c r="C50" s="1"/>
      <c r="D50" s="1"/>
      <c r="E50" s="1"/>
      <c r="F50" s="2"/>
    </row>
    <row r="51" spans="1:6" s="11" customFormat="1" ht="12.75">
      <c r="A51" s="1"/>
      <c r="B51" s="1"/>
      <c r="C51" s="1"/>
      <c r="D51" s="1"/>
      <c r="E51" s="1"/>
      <c r="F51" s="2"/>
    </row>
    <row r="52" spans="1:6" s="11" customFormat="1" ht="12.75">
      <c r="A52" s="1"/>
      <c r="B52" s="1"/>
      <c r="C52" s="1"/>
      <c r="D52" s="1"/>
      <c r="E52" s="1"/>
      <c r="F52" s="2"/>
    </row>
    <row r="53" spans="1:6" s="11" customFormat="1" ht="12.75">
      <c r="A53" s="1"/>
      <c r="B53" s="1"/>
      <c r="C53" s="1"/>
      <c r="D53" s="1"/>
      <c r="E53" s="1"/>
      <c r="F53" s="2"/>
    </row>
    <row r="54" spans="1:6" s="11" customFormat="1" ht="12.75">
      <c r="A54" s="1"/>
      <c r="B54" s="1"/>
      <c r="C54" s="1"/>
      <c r="D54" s="1"/>
      <c r="E54" s="1"/>
      <c r="F54" s="2"/>
    </row>
    <row r="55" spans="1:6" s="11" customFormat="1" ht="12.75">
      <c r="A55" s="1"/>
      <c r="B55" s="1"/>
      <c r="C55" s="1"/>
      <c r="D55" s="1"/>
      <c r="E55" s="1"/>
      <c r="F55" s="2"/>
    </row>
    <row r="56" spans="1:6" s="11" customFormat="1" ht="12.75">
      <c r="A56" s="1"/>
      <c r="B56" s="1"/>
      <c r="C56" s="1"/>
      <c r="D56" s="1"/>
      <c r="E56" s="1"/>
      <c r="F56" s="2"/>
    </row>
    <row r="57" spans="1:6" s="11" customFormat="1" ht="12.75">
      <c r="A57" s="1"/>
      <c r="B57" s="1"/>
      <c r="C57" s="1"/>
      <c r="D57" s="1"/>
      <c r="E57" s="1"/>
      <c r="F57" s="2"/>
    </row>
    <row r="58" spans="1:6" s="11" customFormat="1" ht="12.75">
      <c r="A58" s="1"/>
      <c r="B58" s="1"/>
      <c r="C58" s="1"/>
      <c r="D58" s="1"/>
      <c r="E58" s="1"/>
      <c r="F58" s="2"/>
    </row>
    <row r="59" spans="1:6" s="11" customFormat="1" ht="12.75">
      <c r="A59" s="1"/>
      <c r="B59" s="1"/>
      <c r="C59" s="1"/>
      <c r="D59" s="1"/>
      <c r="E59" s="1"/>
      <c r="F59" s="2"/>
    </row>
    <row r="60" spans="1:6" s="11" customFormat="1" ht="12.75">
      <c r="A60" s="1"/>
      <c r="B60" s="1"/>
      <c r="C60" s="1"/>
      <c r="D60" s="1"/>
      <c r="E60" s="1"/>
      <c r="F60" s="2"/>
    </row>
    <row r="61" spans="1:6" s="11" customFormat="1" ht="12.75">
      <c r="A61" s="1"/>
      <c r="B61" s="1"/>
      <c r="C61" s="1"/>
      <c r="D61" s="1"/>
      <c r="E61" s="1"/>
      <c r="F61" s="2"/>
    </row>
    <row r="62" spans="1:6" s="11" customFormat="1" ht="12.75">
      <c r="A62" s="1"/>
      <c r="B62" s="1"/>
      <c r="C62" s="1"/>
      <c r="D62" s="1"/>
      <c r="E62" s="1"/>
      <c r="F62" s="2"/>
    </row>
    <row r="63" spans="1:6" s="11" customFormat="1" ht="12.75">
      <c r="A63" s="1"/>
      <c r="B63" s="1"/>
      <c r="C63" s="1"/>
      <c r="D63" s="1"/>
      <c r="E63" s="1"/>
      <c r="F63" s="2"/>
    </row>
    <row r="64" spans="1:6" s="11" customFormat="1" ht="12.75">
      <c r="A64" s="1"/>
      <c r="B64" s="1"/>
      <c r="C64" s="1"/>
      <c r="D64" s="1"/>
      <c r="E64" s="1"/>
      <c r="F64" s="2"/>
    </row>
    <row r="65" spans="1:6" s="11" customFormat="1" ht="12.75">
      <c r="A65" s="1"/>
      <c r="B65" s="1"/>
      <c r="C65" s="1"/>
      <c r="D65" s="1"/>
      <c r="E65" s="1"/>
      <c r="F65" s="2"/>
    </row>
    <row r="66" spans="1:6" s="11" customFormat="1" ht="12.75">
      <c r="A66" s="1"/>
      <c r="B66" s="1"/>
      <c r="C66" s="1"/>
      <c r="D66" s="1"/>
      <c r="E66" s="1"/>
      <c r="F66" s="2"/>
    </row>
    <row r="67" spans="1:6" s="11" customFormat="1" ht="12.75">
      <c r="A67" s="1"/>
      <c r="B67" s="1"/>
      <c r="C67" s="1"/>
      <c r="D67" s="1"/>
      <c r="E67" s="1"/>
      <c r="F67" s="2"/>
    </row>
  </sheetData>
  <mergeCells count="14">
    <mergeCell ref="A29:A31"/>
    <mergeCell ref="E29:E31"/>
    <mergeCell ref="B22:C22"/>
    <mergeCell ref="A23:A25"/>
    <mergeCell ref="E23:E25"/>
    <mergeCell ref="E26:E28"/>
    <mergeCell ref="B21:C21"/>
    <mergeCell ref="B20:C20"/>
    <mergeCell ref="B10:C10"/>
    <mergeCell ref="A26:A28"/>
    <mergeCell ref="B3:E3"/>
    <mergeCell ref="A3:A4"/>
    <mergeCell ref="B4:E4"/>
    <mergeCell ref="B19:C19"/>
  </mergeCells>
  <printOptions/>
  <pageMargins left="1" right="0" top="0.25" bottom="0.25" header="0.5" footer="0.5"/>
  <pageSetup horizontalDpi="300" verticalDpi="3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/>
  <dimension ref="A1:F57"/>
  <sheetViews>
    <sheetView workbookViewId="0" topLeftCell="A1">
      <pane xSplit="1" ySplit="10" topLeftCell="B1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3" sqref="F3"/>
    </sheetView>
  </sheetViews>
  <sheetFormatPr defaultColWidth="9.140625" defaultRowHeight="12.75"/>
  <cols>
    <col min="1" max="1" width="16.28125" style="1" customWidth="1"/>
    <col min="2" max="3" width="12.7109375" style="1" customWidth="1"/>
    <col min="4" max="4" width="13.7109375" style="1" customWidth="1"/>
    <col min="5" max="5" width="28.57421875" style="1" customWidth="1"/>
    <col min="6" max="6" width="10.421875" style="2" customWidth="1"/>
  </cols>
  <sheetData>
    <row r="1" spans="1:6" ht="21" thickBot="1">
      <c r="A1" s="25" t="s">
        <v>14</v>
      </c>
      <c r="B1" s="29"/>
      <c r="C1" s="30"/>
      <c r="D1" s="58"/>
      <c r="E1" s="58"/>
      <c r="F1" s="56"/>
    </row>
    <row r="2" spans="1:6" s="12" customFormat="1" ht="19.5" customHeight="1">
      <c r="A2" s="40" t="s">
        <v>9</v>
      </c>
      <c r="B2" s="41" t="s">
        <v>76</v>
      </c>
      <c r="C2" s="26"/>
      <c r="D2" s="26"/>
      <c r="E2" s="26" t="s">
        <v>69</v>
      </c>
      <c r="F2" s="136">
        <v>7537</v>
      </c>
    </row>
    <row r="3" spans="1:6" s="12" customFormat="1" ht="19.5" customHeight="1">
      <c r="A3" s="261" t="s">
        <v>11</v>
      </c>
      <c r="B3" s="263" t="s">
        <v>77</v>
      </c>
      <c r="C3" s="271"/>
      <c r="D3" s="271"/>
      <c r="E3" s="272"/>
      <c r="F3" s="60"/>
    </row>
    <row r="4" spans="1:6" s="12" customFormat="1" ht="20.25" customHeight="1">
      <c r="A4" s="262"/>
      <c r="B4" s="263" t="s">
        <v>78</v>
      </c>
      <c r="C4" s="264"/>
      <c r="D4" s="265"/>
      <c r="E4" s="266"/>
      <c r="F4" s="61"/>
    </row>
    <row r="5" spans="1:6" s="12" customFormat="1" ht="18" customHeight="1">
      <c r="A5" s="32" t="s">
        <v>16</v>
      </c>
      <c r="B5" s="43" t="s">
        <v>79</v>
      </c>
      <c r="C5" s="44"/>
      <c r="D5" s="43"/>
      <c r="E5" s="62"/>
      <c r="F5" s="59"/>
    </row>
    <row r="6" spans="1:6" s="12" customFormat="1" ht="18" customHeight="1">
      <c r="A6" s="32" t="s">
        <v>13</v>
      </c>
      <c r="B6" s="42">
        <v>100</v>
      </c>
      <c r="C6" s="90" t="s">
        <v>37</v>
      </c>
      <c r="D6" s="91">
        <v>0</v>
      </c>
      <c r="E6" s="26"/>
      <c r="F6" s="59"/>
    </row>
    <row r="7" spans="1:6" s="13" customFormat="1" ht="18" customHeight="1">
      <c r="A7" s="33" t="s">
        <v>163</v>
      </c>
      <c r="B7" s="99">
        <v>73500</v>
      </c>
      <c r="C7" s="92"/>
      <c r="D7" s="93"/>
      <c r="E7" s="93"/>
      <c r="F7" s="64"/>
    </row>
    <row r="8" spans="1:6" s="13" customFormat="1" ht="18" customHeight="1">
      <c r="A8" s="32" t="s">
        <v>23</v>
      </c>
      <c r="B8" s="27">
        <v>350000</v>
      </c>
      <c r="C8" s="28"/>
      <c r="D8" s="63" t="s">
        <v>24</v>
      </c>
      <c r="E8" s="27">
        <f>(B8*0.05)</f>
        <v>17500</v>
      </c>
      <c r="F8" s="78">
        <v>0.05</v>
      </c>
    </row>
    <row r="9" spans="1:6" ht="9" customHeight="1">
      <c r="A9" s="17"/>
      <c r="B9" s="37"/>
      <c r="C9" s="38"/>
      <c r="D9" s="18"/>
      <c r="E9" s="38"/>
      <c r="F9" s="57"/>
    </row>
    <row r="10" spans="1:6" ht="15.75">
      <c r="A10" s="9"/>
      <c r="B10" s="269" t="s">
        <v>0</v>
      </c>
      <c r="C10" s="270"/>
      <c r="D10" s="53" t="s">
        <v>12</v>
      </c>
      <c r="E10" s="54" t="s">
        <v>1</v>
      </c>
      <c r="F10" s="55" t="s">
        <v>28</v>
      </c>
    </row>
    <row r="11" spans="1:6" s="16" customFormat="1" ht="23.25" customHeight="1">
      <c r="A11" s="14" t="s">
        <v>53</v>
      </c>
      <c r="B11" s="267">
        <v>500</v>
      </c>
      <c r="C11" s="279"/>
      <c r="D11" s="15"/>
      <c r="E11" s="50"/>
      <c r="F11" s="52"/>
    </row>
    <row r="12" spans="1:6" s="16" customFormat="1" ht="24" customHeight="1">
      <c r="A12" s="14" t="s">
        <v>7</v>
      </c>
      <c r="B12" s="15" t="s">
        <v>294</v>
      </c>
      <c r="C12" s="15">
        <f>26.5*B6</f>
        <v>2650</v>
      </c>
      <c r="D12" s="15"/>
      <c r="E12" s="50" t="s">
        <v>61</v>
      </c>
      <c r="F12" s="52"/>
    </row>
    <row r="13" spans="1:6" s="16" customFormat="1" ht="24" customHeight="1">
      <c r="A13" s="14" t="s">
        <v>293</v>
      </c>
      <c r="B13" s="15"/>
      <c r="C13" s="76">
        <v>252</v>
      </c>
      <c r="D13" s="15"/>
      <c r="E13" s="50"/>
      <c r="F13" s="52"/>
    </row>
    <row r="14" spans="1:6" s="16" customFormat="1" ht="24" customHeight="1">
      <c r="A14" s="14" t="s">
        <v>80</v>
      </c>
      <c r="B14" s="15"/>
      <c r="C14" s="76">
        <v>600</v>
      </c>
      <c r="D14" s="15"/>
      <c r="E14" s="50" t="s">
        <v>81</v>
      </c>
      <c r="F14" s="52"/>
    </row>
    <row r="15" spans="1:6" s="16" customFormat="1" ht="21" customHeight="1">
      <c r="A15" s="14" t="s">
        <v>36</v>
      </c>
      <c r="B15" s="82">
        <v>0.22</v>
      </c>
      <c r="C15" s="76">
        <f>SUM(C12:C14)*B15</f>
        <v>770.44</v>
      </c>
      <c r="D15" s="15"/>
      <c r="E15" s="50"/>
      <c r="F15" s="52"/>
    </row>
    <row r="16" spans="1:6" s="16" customFormat="1" ht="20.25" customHeight="1">
      <c r="A16" s="14" t="s">
        <v>35</v>
      </c>
      <c r="B16" s="82">
        <v>0.09</v>
      </c>
      <c r="C16" s="76">
        <f>SUM(C12:C15)*B16</f>
        <v>384.5196</v>
      </c>
      <c r="D16" s="15"/>
      <c r="E16" s="50"/>
      <c r="F16" s="52"/>
    </row>
    <row r="17" spans="1:6" s="16" customFormat="1" ht="21.75" customHeight="1">
      <c r="A17" s="14" t="s">
        <v>5</v>
      </c>
      <c r="B17" s="79"/>
      <c r="C17" s="85">
        <v>63</v>
      </c>
      <c r="D17" s="15"/>
      <c r="E17" s="50" t="s">
        <v>295</v>
      </c>
      <c r="F17" s="52"/>
    </row>
    <row r="18" spans="1:6" s="16" customFormat="1" ht="19.5" customHeight="1">
      <c r="A18" s="14" t="s">
        <v>8</v>
      </c>
      <c r="B18" s="267" t="s">
        <v>57</v>
      </c>
      <c r="C18" s="268"/>
      <c r="D18" s="15"/>
      <c r="E18" s="50"/>
      <c r="F18" s="52"/>
    </row>
    <row r="19" spans="1:6" s="16" customFormat="1" ht="15" customHeight="1">
      <c r="A19" s="273" t="s">
        <v>17</v>
      </c>
      <c r="B19" s="14" t="s">
        <v>2</v>
      </c>
      <c r="C19" s="15" t="s">
        <v>57</v>
      </c>
      <c r="D19" s="15"/>
      <c r="E19" s="276" t="s">
        <v>58</v>
      </c>
      <c r="F19" s="52"/>
    </row>
    <row r="20" spans="1:6" s="16" customFormat="1" ht="15" customHeight="1">
      <c r="A20" s="274"/>
      <c r="B20" s="14" t="s">
        <v>18</v>
      </c>
      <c r="C20" s="15" t="s">
        <v>57</v>
      </c>
      <c r="D20" s="15"/>
      <c r="E20" s="277"/>
      <c r="F20" s="52"/>
    </row>
    <row r="21" spans="1:6" s="16" customFormat="1" ht="15" customHeight="1">
      <c r="A21" s="275"/>
      <c r="B21" s="14" t="s">
        <v>19</v>
      </c>
      <c r="C21" s="15"/>
      <c r="D21" s="15"/>
      <c r="E21" s="278"/>
      <c r="F21" s="52"/>
    </row>
    <row r="22" spans="1:6" s="16" customFormat="1" ht="17.25" customHeight="1">
      <c r="A22" s="14" t="s">
        <v>15</v>
      </c>
      <c r="B22" s="267">
        <v>120</v>
      </c>
      <c r="C22" s="268"/>
      <c r="D22" s="15"/>
      <c r="E22" s="50" t="s">
        <v>56</v>
      </c>
      <c r="F22" s="52"/>
    </row>
    <row r="23" spans="1:6" s="16" customFormat="1" ht="35.25" customHeight="1">
      <c r="A23" s="45" t="s">
        <v>6</v>
      </c>
      <c r="B23" s="47"/>
      <c r="C23" s="46">
        <f>SUM(B11:C22)</f>
        <v>5340.2696</v>
      </c>
      <c r="D23" s="67">
        <f>SUM(D11:D22)</f>
        <v>0</v>
      </c>
      <c r="E23" s="66"/>
      <c r="F23" s="51"/>
    </row>
    <row r="24" spans="1:6" s="16" customFormat="1" ht="13.5" customHeight="1">
      <c r="A24" s="68"/>
      <c r="B24" s="69"/>
      <c r="C24" s="70"/>
      <c r="D24" s="70"/>
      <c r="E24" s="71"/>
      <c r="F24" s="72"/>
    </row>
    <row r="25" spans="1:6" s="10" customFormat="1" ht="21" customHeight="1">
      <c r="A25" s="73" t="s">
        <v>29</v>
      </c>
      <c r="B25" s="3"/>
      <c r="C25" s="3"/>
      <c r="D25" s="3"/>
      <c r="E25" s="3"/>
      <c r="F25" s="4"/>
    </row>
    <row r="26" spans="1:6" s="10" customFormat="1" ht="30" customHeight="1" thickBot="1">
      <c r="A26" s="21"/>
      <c r="B26" s="22"/>
      <c r="C26" s="23"/>
      <c r="D26" s="65"/>
      <c r="E26" s="6"/>
      <c r="F26" s="4"/>
    </row>
    <row r="27" spans="1:6" s="10" customFormat="1" ht="15.75">
      <c r="A27" s="19" t="s">
        <v>172</v>
      </c>
      <c r="B27" s="3"/>
      <c r="C27" s="5"/>
      <c r="D27" s="24" t="s">
        <v>22</v>
      </c>
      <c r="E27" s="6"/>
      <c r="F27" s="4"/>
    </row>
    <row r="28" spans="1:6" s="10" customFormat="1" ht="30" customHeight="1" thickBot="1">
      <c r="A28" s="21"/>
      <c r="B28" s="22"/>
      <c r="C28" s="23"/>
      <c r="D28" s="65"/>
      <c r="E28" s="6"/>
      <c r="F28" s="4"/>
    </row>
    <row r="29" spans="1:6" s="10" customFormat="1" ht="15.75">
      <c r="A29" s="19" t="s">
        <v>116</v>
      </c>
      <c r="B29" s="3"/>
      <c r="C29" s="5"/>
      <c r="D29" s="24" t="s">
        <v>22</v>
      </c>
      <c r="E29" s="6"/>
      <c r="F29" s="4"/>
    </row>
    <row r="30" spans="1:6" s="10" customFormat="1" ht="19.5" customHeight="1">
      <c r="A30" s="19"/>
      <c r="B30" s="3"/>
      <c r="C30" s="5"/>
      <c r="D30" s="6"/>
      <c r="E30" s="6"/>
      <c r="F30" s="4"/>
    </row>
    <row r="31" spans="1:6" s="10" customFormat="1" ht="13.5" customHeight="1">
      <c r="A31" s="3"/>
      <c r="B31" s="3"/>
      <c r="C31" s="7"/>
      <c r="D31" s="6"/>
      <c r="E31" s="6"/>
      <c r="F31" s="4"/>
    </row>
    <row r="32" spans="1:6" s="10" customFormat="1" ht="12.75" customHeight="1">
      <c r="A32" s="3"/>
      <c r="B32" s="3"/>
      <c r="C32" s="6"/>
      <c r="D32" s="6"/>
      <c r="E32" s="6"/>
      <c r="F32" s="4"/>
    </row>
    <row r="33" spans="1:6" s="10" customFormat="1" ht="13.5" customHeight="1">
      <c r="A33" s="3"/>
      <c r="B33" s="3"/>
      <c r="C33" s="6"/>
      <c r="D33" s="6"/>
      <c r="E33" s="6"/>
      <c r="F33" s="4"/>
    </row>
    <row r="34" spans="1:6" s="10" customFormat="1" ht="15.75">
      <c r="A34" s="3"/>
      <c r="B34" s="3"/>
      <c r="C34" s="6"/>
      <c r="D34" s="6"/>
      <c r="E34" s="6"/>
      <c r="F34" s="4"/>
    </row>
    <row r="35" spans="1:6" s="10" customFormat="1" ht="15.75">
      <c r="A35" s="3"/>
      <c r="B35" s="3"/>
      <c r="C35" s="6"/>
      <c r="D35" s="8"/>
      <c r="E35" s="8"/>
      <c r="F35" s="4"/>
    </row>
    <row r="36" spans="1:6" s="10" customFormat="1" ht="15.75">
      <c r="A36" s="3"/>
      <c r="B36" s="3"/>
      <c r="C36" s="6"/>
      <c r="D36" s="1"/>
      <c r="E36" s="1"/>
      <c r="F36" s="2"/>
    </row>
    <row r="37" spans="1:6" s="10" customFormat="1" ht="15.75">
      <c r="A37" s="3"/>
      <c r="B37" s="3"/>
      <c r="C37" s="6"/>
      <c r="D37" s="1"/>
      <c r="E37" s="1"/>
      <c r="F37" s="2"/>
    </row>
    <row r="38" spans="1:6" s="10" customFormat="1" ht="12.75">
      <c r="A38" s="8"/>
      <c r="B38" s="8"/>
      <c r="C38" s="8"/>
      <c r="D38" s="1"/>
      <c r="E38" s="1"/>
      <c r="F38" s="2"/>
    </row>
    <row r="39" spans="1:6" s="11" customFormat="1" ht="12.75">
      <c r="A39" s="1"/>
      <c r="B39" s="1"/>
      <c r="C39" s="1"/>
      <c r="D39" s="1"/>
      <c r="E39" s="1"/>
      <c r="F39" s="2"/>
    </row>
    <row r="40" spans="1:6" s="11" customFormat="1" ht="12.75">
      <c r="A40" s="1"/>
      <c r="B40" s="1"/>
      <c r="C40" s="1"/>
      <c r="D40" s="1"/>
      <c r="E40" s="1"/>
      <c r="F40" s="2"/>
    </row>
    <row r="41" spans="1:6" s="11" customFormat="1" ht="12.75">
      <c r="A41" s="1"/>
      <c r="B41" s="1"/>
      <c r="C41" s="1"/>
      <c r="D41" s="1"/>
      <c r="E41" s="1"/>
      <c r="F41" s="2"/>
    </row>
    <row r="42" spans="1:6" s="11" customFormat="1" ht="12.75">
      <c r="A42" s="1"/>
      <c r="B42" s="1"/>
      <c r="C42" s="1"/>
      <c r="D42" s="1"/>
      <c r="E42" s="1"/>
      <c r="F42" s="2"/>
    </row>
    <row r="43" spans="1:6" s="11" customFormat="1" ht="12.75">
      <c r="A43" s="1"/>
      <c r="B43" s="1"/>
      <c r="C43" s="1"/>
      <c r="D43" s="1"/>
      <c r="E43" s="1"/>
      <c r="F43" s="2"/>
    </row>
    <row r="44" spans="1:6" s="11" customFormat="1" ht="12.75">
      <c r="A44" s="1"/>
      <c r="B44" s="1"/>
      <c r="C44" s="1"/>
      <c r="D44" s="1"/>
      <c r="E44" s="1"/>
      <c r="F44" s="2"/>
    </row>
    <row r="45" spans="1:6" s="11" customFormat="1" ht="12.75">
      <c r="A45" s="1"/>
      <c r="B45" s="1"/>
      <c r="C45" s="1"/>
      <c r="D45" s="1"/>
      <c r="E45" s="1"/>
      <c r="F45" s="2"/>
    </row>
    <row r="46" spans="1:6" s="11" customFormat="1" ht="12.75">
      <c r="A46" s="1"/>
      <c r="B46" s="1"/>
      <c r="C46" s="1"/>
      <c r="D46" s="1"/>
      <c r="E46" s="1"/>
      <c r="F46" s="2"/>
    </row>
    <row r="47" spans="1:6" s="11" customFormat="1" ht="12.75">
      <c r="A47" s="1"/>
      <c r="B47" s="1"/>
      <c r="C47" s="1"/>
      <c r="D47" s="1"/>
      <c r="E47" s="1"/>
      <c r="F47" s="2"/>
    </row>
    <row r="48" spans="1:6" s="11" customFormat="1" ht="12.75">
      <c r="A48" s="1"/>
      <c r="B48" s="1"/>
      <c r="C48" s="1"/>
      <c r="D48" s="1"/>
      <c r="E48" s="1"/>
      <c r="F48" s="2"/>
    </row>
    <row r="49" spans="1:6" s="11" customFormat="1" ht="12.75">
      <c r="A49" s="1"/>
      <c r="B49" s="1"/>
      <c r="C49" s="1"/>
      <c r="D49" s="1"/>
      <c r="E49" s="1"/>
      <c r="F49" s="2"/>
    </row>
    <row r="50" spans="1:6" s="11" customFormat="1" ht="12.75">
      <c r="A50" s="1"/>
      <c r="B50" s="1"/>
      <c r="C50" s="1"/>
      <c r="D50" s="1"/>
      <c r="E50" s="1"/>
      <c r="F50" s="2"/>
    </row>
    <row r="51" spans="1:6" s="11" customFormat="1" ht="12.75">
      <c r="A51" s="1"/>
      <c r="B51" s="1"/>
      <c r="C51" s="1"/>
      <c r="D51" s="1"/>
      <c r="E51" s="1"/>
      <c r="F51" s="2"/>
    </row>
    <row r="52" spans="1:6" s="11" customFormat="1" ht="12.75">
      <c r="A52" s="1"/>
      <c r="B52" s="1"/>
      <c r="C52" s="1"/>
      <c r="D52" s="1"/>
      <c r="E52" s="1"/>
      <c r="F52" s="2"/>
    </row>
    <row r="53" spans="1:6" s="11" customFormat="1" ht="12.75">
      <c r="A53" s="1"/>
      <c r="B53" s="1"/>
      <c r="C53" s="1"/>
      <c r="D53" s="1"/>
      <c r="E53" s="1"/>
      <c r="F53" s="2"/>
    </row>
    <row r="54" spans="1:6" s="11" customFormat="1" ht="12.75">
      <c r="A54" s="1"/>
      <c r="B54" s="1"/>
      <c r="C54" s="1"/>
      <c r="D54" s="1"/>
      <c r="E54" s="1"/>
      <c r="F54" s="2"/>
    </row>
    <row r="55" spans="1:6" s="11" customFormat="1" ht="12.75">
      <c r="A55" s="1"/>
      <c r="B55" s="1"/>
      <c r="C55" s="1"/>
      <c r="D55" s="1"/>
      <c r="E55" s="1"/>
      <c r="F55" s="2"/>
    </row>
    <row r="56" spans="1:6" s="11" customFormat="1" ht="12.75">
      <c r="A56" s="1"/>
      <c r="B56" s="1"/>
      <c r="C56" s="1"/>
      <c r="D56" s="1"/>
      <c r="E56" s="1"/>
      <c r="F56" s="2"/>
    </row>
    <row r="57" spans="1:6" s="11" customFormat="1" ht="12.75">
      <c r="A57" s="1"/>
      <c r="B57" s="1"/>
      <c r="C57" s="1"/>
      <c r="D57" s="1"/>
      <c r="E57" s="1"/>
      <c r="F57" s="2"/>
    </row>
  </sheetData>
  <mergeCells count="9">
    <mergeCell ref="B3:E3"/>
    <mergeCell ref="A3:A4"/>
    <mergeCell ref="B4:E4"/>
    <mergeCell ref="B22:C22"/>
    <mergeCell ref="A19:A21"/>
    <mergeCell ref="E19:E21"/>
    <mergeCell ref="B18:C18"/>
    <mergeCell ref="B10:C10"/>
    <mergeCell ref="B11:C11"/>
  </mergeCells>
  <printOptions/>
  <pageMargins left="1" right="0" top="0.25" bottom="0.25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58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8" sqref="B8"/>
    </sheetView>
  </sheetViews>
  <sheetFormatPr defaultColWidth="9.140625" defaultRowHeight="12.75"/>
  <cols>
    <col min="1" max="1" width="16.28125" style="1" customWidth="1"/>
    <col min="2" max="3" width="12.7109375" style="1" customWidth="1"/>
    <col min="4" max="4" width="13.7109375" style="1" customWidth="1"/>
    <col min="5" max="5" width="28.57421875" style="1" customWidth="1"/>
    <col min="6" max="6" width="10.421875" style="2" customWidth="1"/>
  </cols>
  <sheetData>
    <row r="1" spans="1:6" ht="21" thickBot="1">
      <c r="A1" s="25" t="s">
        <v>14</v>
      </c>
      <c r="B1" s="29"/>
      <c r="C1" s="30"/>
      <c r="D1" s="58"/>
      <c r="E1" s="58"/>
      <c r="F1" s="56"/>
    </row>
    <row r="2" spans="1:6" s="12" customFormat="1" ht="19.5" customHeight="1">
      <c r="A2" s="40" t="s">
        <v>9</v>
      </c>
      <c r="B2" s="41" t="s">
        <v>126</v>
      </c>
      <c r="C2" s="26"/>
      <c r="D2" s="26"/>
      <c r="E2" s="26"/>
      <c r="F2" s="59">
        <v>7528</v>
      </c>
    </row>
    <row r="3" spans="1:6" s="12" customFormat="1" ht="19.5" customHeight="1">
      <c r="A3" s="261" t="s">
        <v>11</v>
      </c>
      <c r="B3" s="263" t="s">
        <v>127</v>
      </c>
      <c r="C3" s="271"/>
      <c r="D3" s="271"/>
      <c r="E3" s="272"/>
      <c r="F3" s="60"/>
    </row>
    <row r="4" spans="1:6" s="12" customFormat="1" ht="20.25" customHeight="1">
      <c r="A4" s="262"/>
      <c r="B4" s="263" t="s">
        <v>128</v>
      </c>
      <c r="C4" s="264"/>
      <c r="D4" s="265"/>
      <c r="E4" s="266"/>
      <c r="F4" s="61"/>
    </row>
    <row r="5" spans="1:6" s="12" customFormat="1" ht="18" customHeight="1">
      <c r="A5" s="32" t="s">
        <v>16</v>
      </c>
      <c r="B5" s="43" t="s">
        <v>129</v>
      </c>
      <c r="C5" s="44"/>
      <c r="D5" s="43"/>
      <c r="E5" s="62"/>
      <c r="F5" s="59"/>
    </row>
    <row r="6" spans="1:6" s="12" customFormat="1" ht="18" customHeight="1">
      <c r="A6" s="32" t="s">
        <v>13</v>
      </c>
      <c r="B6" s="42">
        <v>60</v>
      </c>
      <c r="C6" s="98" t="s">
        <v>37</v>
      </c>
      <c r="D6" s="91">
        <v>60</v>
      </c>
      <c r="E6" s="26"/>
      <c r="F6" s="59"/>
    </row>
    <row r="7" spans="1:6" s="13" customFormat="1" ht="18" customHeight="1">
      <c r="A7" s="33" t="s">
        <v>118</v>
      </c>
      <c r="B7" s="99">
        <v>128142</v>
      </c>
      <c r="C7" s="92"/>
      <c r="D7" s="93"/>
      <c r="E7" s="93"/>
      <c r="F7" s="64"/>
    </row>
    <row r="8" spans="1:6" s="13" customFormat="1" ht="18" customHeight="1">
      <c r="A8" s="32" t="s">
        <v>23</v>
      </c>
      <c r="B8" s="27">
        <v>100000</v>
      </c>
      <c r="C8" s="28"/>
      <c r="D8" s="63" t="s">
        <v>24</v>
      </c>
      <c r="E8" s="27">
        <f>(B8*0.05)</f>
        <v>5000</v>
      </c>
      <c r="F8" s="78">
        <v>0.05</v>
      </c>
    </row>
    <row r="9" spans="1:6" ht="9" customHeight="1">
      <c r="A9" s="17"/>
      <c r="B9" s="37"/>
      <c r="C9" s="38"/>
      <c r="D9" s="18"/>
      <c r="E9" s="38"/>
      <c r="F9" s="57"/>
    </row>
    <row r="10" spans="1:6" ht="15.75">
      <c r="A10" s="9"/>
      <c r="B10" s="269" t="s">
        <v>0</v>
      </c>
      <c r="C10" s="270"/>
      <c r="D10" s="53" t="s">
        <v>12</v>
      </c>
      <c r="E10" s="54" t="s">
        <v>1</v>
      </c>
      <c r="F10" s="55" t="s">
        <v>28</v>
      </c>
    </row>
    <row r="11" spans="1:6" s="16" customFormat="1" ht="23.25" customHeight="1">
      <c r="A11" s="14" t="s">
        <v>53</v>
      </c>
      <c r="B11" s="267" t="s">
        <v>57</v>
      </c>
      <c r="C11" s="279"/>
      <c r="D11" s="15" t="s">
        <v>57</v>
      </c>
      <c r="E11" s="50" t="s">
        <v>119</v>
      </c>
      <c r="F11" s="52"/>
    </row>
    <row r="12" spans="1:6" s="16" customFormat="1" ht="24" customHeight="1">
      <c r="A12" s="14" t="s">
        <v>7</v>
      </c>
      <c r="B12" s="15"/>
      <c r="C12" s="15" t="s">
        <v>57</v>
      </c>
      <c r="D12" s="15" t="s">
        <v>57</v>
      </c>
      <c r="E12" s="50"/>
      <c r="F12" s="52"/>
    </row>
    <row r="13" spans="1:6" s="16" customFormat="1" ht="24" customHeight="1">
      <c r="A13" s="14" t="s">
        <v>85</v>
      </c>
      <c r="B13" s="15"/>
      <c r="C13" s="76" t="s">
        <v>57</v>
      </c>
      <c r="D13" s="15" t="s">
        <v>57</v>
      </c>
      <c r="E13" s="50"/>
      <c r="F13" s="52"/>
    </row>
    <row r="14" spans="1:6" s="16" customFormat="1" ht="21" customHeight="1">
      <c r="A14" s="14" t="s">
        <v>36</v>
      </c>
      <c r="B14" s="82"/>
      <c r="C14" s="76" t="s">
        <v>57</v>
      </c>
      <c r="D14" s="15" t="s">
        <v>57</v>
      </c>
      <c r="E14" s="50"/>
      <c r="F14" s="52"/>
    </row>
    <row r="15" spans="1:6" s="16" customFormat="1" ht="21" customHeight="1">
      <c r="A15" s="14" t="s">
        <v>95</v>
      </c>
      <c r="B15" s="88"/>
      <c r="C15" s="76" t="s">
        <v>57</v>
      </c>
      <c r="D15" s="15" t="s">
        <v>57</v>
      </c>
      <c r="E15" s="50"/>
      <c r="F15" s="52"/>
    </row>
    <row r="16" spans="1:6" s="16" customFormat="1" ht="21" customHeight="1">
      <c r="A16" s="14" t="s">
        <v>35</v>
      </c>
      <c r="B16" s="88"/>
      <c r="C16" s="76" t="s">
        <v>57</v>
      </c>
      <c r="D16" s="15" t="s">
        <v>57</v>
      </c>
      <c r="E16" s="50"/>
      <c r="F16" s="52"/>
    </row>
    <row r="17" spans="1:6" s="16" customFormat="1" ht="21.75" customHeight="1">
      <c r="A17" s="14" t="s">
        <v>3</v>
      </c>
      <c r="B17" s="267" t="s">
        <v>57</v>
      </c>
      <c r="C17" s="268"/>
      <c r="D17" s="15" t="s">
        <v>57</v>
      </c>
      <c r="E17" s="50"/>
      <c r="F17" s="52"/>
    </row>
    <row r="18" spans="1:6" s="16" customFormat="1" ht="21.75" customHeight="1">
      <c r="A18" s="14" t="s">
        <v>5</v>
      </c>
      <c r="B18" s="79"/>
      <c r="C18" s="85" t="s">
        <v>57</v>
      </c>
      <c r="D18" s="15" t="s">
        <v>57</v>
      </c>
      <c r="E18" s="50"/>
      <c r="F18" s="52"/>
    </row>
    <row r="19" spans="1:6" s="16" customFormat="1" ht="19.5" customHeight="1">
      <c r="A19" s="14" t="s">
        <v>8</v>
      </c>
      <c r="B19" s="267">
        <v>800</v>
      </c>
      <c r="C19" s="268"/>
      <c r="D19" s="15">
        <v>845</v>
      </c>
      <c r="E19" s="50"/>
      <c r="F19" s="52"/>
    </row>
    <row r="20" spans="1:6" s="16" customFormat="1" ht="15" customHeight="1">
      <c r="A20" s="273" t="s">
        <v>17</v>
      </c>
      <c r="B20" s="14" t="s">
        <v>2</v>
      </c>
      <c r="C20" s="15" t="s">
        <v>57</v>
      </c>
      <c r="D20" s="15" t="s">
        <v>57</v>
      </c>
      <c r="E20" s="276" t="s">
        <v>58</v>
      </c>
      <c r="F20" s="52"/>
    </row>
    <row r="21" spans="1:6" s="16" customFormat="1" ht="15" customHeight="1">
      <c r="A21" s="274"/>
      <c r="B21" s="14" t="s">
        <v>18</v>
      </c>
      <c r="C21" s="15" t="s">
        <v>57</v>
      </c>
      <c r="D21" s="15" t="s">
        <v>57</v>
      </c>
      <c r="E21" s="277"/>
      <c r="F21" s="52"/>
    </row>
    <row r="22" spans="1:6" s="16" customFormat="1" ht="15" customHeight="1">
      <c r="A22" s="275"/>
      <c r="B22" s="14" t="s">
        <v>19</v>
      </c>
      <c r="C22" s="15"/>
      <c r="D22" s="15"/>
      <c r="E22" s="278"/>
      <c r="F22" s="52"/>
    </row>
    <row r="23" spans="1:6" s="16" customFormat="1" ht="15" customHeight="1">
      <c r="A23" s="273" t="s">
        <v>45</v>
      </c>
      <c r="B23" s="14" t="s">
        <v>46</v>
      </c>
      <c r="C23" s="15">
        <v>200</v>
      </c>
      <c r="D23" s="15">
        <v>1181.97</v>
      </c>
      <c r="E23" s="280" t="s">
        <v>153</v>
      </c>
      <c r="F23" s="52"/>
    </row>
    <row r="24" spans="1:6" s="16" customFormat="1" ht="15" customHeight="1">
      <c r="A24" s="274"/>
      <c r="B24" s="14" t="s">
        <v>47</v>
      </c>
      <c r="C24" s="15">
        <v>40</v>
      </c>
      <c r="D24" s="15">
        <v>80</v>
      </c>
      <c r="E24" s="281"/>
      <c r="F24" s="52"/>
    </row>
    <row r="25" spans="1:6" s="16" customFormat="1" ht="15" customHeight="1">
      <c r="A25" s="275"/>
      <c r="B25" s="14" t="s">
        <v>48</v>
      </c>
      <c r="C25" s="15">
        <v>200</v>
      </c>
      <c r="D25" s="15">
        <v>1110</v>
      </c>
      <c r="E25" s="259"/>
      <c r="F25" s="52"/>
    </row>
    <row r="26" spans="1:6" s="16" customFormat="1" ht="17.25" customHeight="1">
      <c r="A26" s="14" t="s">
        <v>15</v>
      </c>
      <c r="B26" s="267">
        <v>60</v>
      </c>
      <c r="C26" s="268"/>
      <c r="D26" s="15">
        <v>60</v>
      </c>
      <c r="E26" s="50" t="s">
        <v>56</v>
      </c>
      <c r="F26" s="52"/>
    </row>
    <row r="27" spans="1:6" s="16" customFormat="1" ht="35.25" customHeight="1">
      <c r="A27" s="45" t="s">
        <v>6</v>
      </c>
      <c r="B27" s="47"/>
      <c r="C27" s="46">
        <f>SUM(B11:C26)</f>
        <v>1300</v>
      </c>
      <c r="D27" s="67">
        <f>SUM(D11:D26)</f>
        <v>3276.9700000000003</v>
      </c>
      <c r="E27" s="66"/>
      <c r="F27" s="51"/>
    </row>
    <row r="28" spans="1:6" s="16" customFormat="1" ht="13.5" customHeight="1">
      <c r="A28" s="68"/>
      <c r="B28" s="69"/>
      <c r="C28" s="70"/>
      <c r="D28" s="70"/>
      <c r="E28" s="71"/>
      <c r="F28" s="72"/>
    </row>
    <row r="29" spans="1:6" s="10" customFormat="1" ht="30" customHeight="1">
      <c r="A29" s="19"/>
      <c r="B29" s="3"/>
      <c r="C29" s="5"/>
      <c r="D29" s="5"/>
      <c r="E29" s="6"/>
      <c r="F29" s="4"/>
    </row>
    <row r="30" spans="1:6" s="10" customFormat="1" ht="15.75">
      <c r="A30" s="19"/>
      <c r="B30" s="3"/>
      <c r="C30" s="6"/>
      <c r="D30" s="20"/>
      <c r="E30" s="6"/>
      <c r="F30" s="4"/>
    </row>
    <row r="31" spans="1:6" s="10" customFormat="1" ht="19.5" customHeight="1">
      <c r="A31" s="19"/>
      <c r="B31" s="3"/>
      <c r="C31" s="5"/>
      <c r="D31" s="6"/>
      <c r="E31" s="6"/>
      <c r="F31" s="4"/>
    </row>
    <row r="32" spans="1:6" s="10" customFormat="1" ht="13.5" customHeight="1">
      <c r="A32" s="3"/>
      <c r="B32" s="3"/>
      <c r="C32" s="7"/>
      <c r="D32" s="6"/>
      <c r="E32" s="6"/>
      <c r="F32" s="4"/>
    </row>
    <row r="33" spans="1:6" s="10" customFormat="1" ht="12.75" customHeight="1">
      <c r="A33" s="3"/>
      <c r="B33" s="3"/>
      <c r="C33" s="6"/>
      <c r="D33" s="6"/>
      <c r="E33" s="6"/>
      <c r="F33" s="4"/>
    </row>
    <row r="34" spans="1:6" s="10" customFormat="1" ht="13.5" customHeight="1">
      <c r="A34" s="3"/>
      <c r="B34" s="3"/>
      <c r="C34" s="6"/>
      <c r="D34" s="6"/>
      <c r="E34" s="6"/>
      <c r="F34" s="4"/>
    </row>
    <row r="35" spans="1:6" s="10" customFormat="1" ht="15.75">
      <c r="A35" s="3"/>
      <c r="B35" s="3"/>
      <c r="C35" s="6"/>
      <c r="D35" s="6"/>
      <c r="E35" s="6"/>
      <c r="F35" s="4"/>
    </row>
    <row r="36" spans="1:6" s="10" customFormat="1" ht="15.75">
      <c r="A36" s="3"/>
      <c r="B36" s="3"/>
      <c r="C36" s="6"/>
      <c r="D36" s="8"/>
      <c r="E36" s="8"/>
      <c r="F36" s="4"/>
    </row>
    <row r="37" spans="1:6" s="10" customFormat="1" ht="15.75">
      <c r="A37" s="3"/>
      <c r="B37" s="3"/>
      <c r="C37" s="6"/>
      <c r="D37" s="1"/>
      <c r="E37" s="1"/>
      <c r="F37" s="2"/>
    </row>
    <row r="38" spans="1:6" s="10" customFormat="1" ht="15.75">
      <c r="A38" s="3"/>
      <c r="B38" s="3"/>
      <c r="C38" s="6"/>
      <c r="D38" s="1"/>
      <c r="E38" s="1"/>
      <c r="F38" s="2"/>
    </row>
    <row r="39" spans="1:6" s="10" customFormat="1" ht="12.75">
      <c r="A39" s="8"/>
      <c r="B39" s="8"/>
      <c r="C39" s="8"/>
      <c r="D39" s="1"/>
      <c r="E39" s="1"/>
      <c r="F39" s="2"/>
    </row>
    <row r="40" spans="1:6" s="11" customFormat="1" ht="12.75">
      <c r="A40" s="1"/>
      <c r="B40" s="1"/>
      <c r="C40" s="1"/>
      <c r="D40" s="1"/>
      <c r="E40" s="1"/>
      <c r="F40" s="2"/>
    </row>
    <row r="41" spans="1:6" s="11" customFormat="1" ht="12.75">
      <c r="A41" s="1"/>
      <c r="B41" s="1"/>
      <c r="C41" s="1"/>
      <c r="D41" s="1"/>
      <c r="E41" s="1"/>
      <c r="F41" s="2"/>
    </row>
    <row r="42" spans="1:6" s="11" customFormat="1" ht="12.75">
      <c r="A42" s="1"/>
      <c r="B42" s="1"/>
      <c r="C42" s="1"/>
      <c r="D42" s="1"/>
      <c r="E42" s="1"/>
      <c r="F42" s="2"/>
    </row>
    <row r="43" spans="1:6" s="11" customFormat="1" ht="12.75">
      <c r="A43" s="1"/>
      <c r="B43" s="1"/>
      <c r="C43" s="1"/>
      <c r="D43" s="1"/>
      <c r="E43" s="1"/>
      <c r="F43" s="2"/>
    </row>
    <row r="44" spans="1:6" s="11" customFormat="1" ht="12.75">
      <c r="A44" s="1"/>
      <c r="B44" s="1"/>
      <c r="C44" s="1"/>
      <c r="D44" s="1"/>
      <c r="E44" s="1"/>
      <c r="F44" s="2"/>
    </row>
    <row r="45" spans="1:6" s="11" customFormat="1" ht="12.75">
      <c r="A45" s="1"/>
      <c r="B45" s="1"/>
      <c r="C45" s="1"/>
      <c r="D45" s="1"/>
      <c r="E45" s="1"/>
      <c r="F45" s="2"/>
    </row>
    <row r="46" spans="1:6" s="11" customFormat="1" ht="12.75">
      <c r="A46" s="1"/>
      <c r="B46" s="1"/>
      <c r="C46" s="1"/>
      <c r="D46" s="1"/>
      <c r="E46" s="1"/>
      <c r="F46" s="2"/>
    </row>
    <row r="47" spans="1:6" s="11" customFormat="1" ht="12.75">
      <c r="A47" s="1"/>
      <c r="B47" s="1"/>
      <c r="C47" s="1"/>
      <c r="D47" s="1"/>
      <c r="E47" s="1"/>
      <c r="F47" s="2"/>
    </row>
    <row r="48" spans="1:6" s="11" customFormat="1" ht="12.75">
      <c r="A48" s="1"/>
      <c r="B48" s="1"/>
      <c r="C48" s="1"/>
      <c r="D48" s="1"/>
      <c r="E48" s="1"/>
      <c r="F48" s="2"/>
    </row>
    <row r="49" spans="1:6" s="11" customFormat="1" ht="12.75">
      <c r="A49" s="1"/>
      <c r="B49" s="1"/>
      <c r="C49" s="1"/>
      <c r="D49" s="1"/>
      <c r="E49" s="1"/>
      <c r="F49" s="2"/>
    </row>
    <row r="50" spans="1:6" s="11" customFormat="1" ht="12.75">
      <c r="A50" s="1"/>
      <c r="B50" s="1"/>
      <c r="C50" s="1"/>
      <c r="D50" s="1"/>
      <c r="E50" s="1"/>
      <c r="F50" s="2"/>
    </row>
    <row r="51" spans="1:6" s="11" customFormat="1" ht="12.75">
      <c r="A51" s="1"/>
      <c r="B51" s="1"/>
      <c r="C51" s="1"/>
      <c r="D51" s="1"/>
      <c r="E51" s="1"/>
      <c r="F51" s="2"/>
    </row>
    <row r="52" spans="1:6" s="11" customFormat="1" ht="12.75">
      <c r="A52" s="1"/>
      <c r="B52" s="1"/>
      <c r="C52" s="1"/>
      <c r="D52" s="1"/>
      <c r="E52" s="1"/>
      <c r="F52" s="2"/>
    </row>
    <row r="53" spans="1:6" s="11" customFormat="1" ht="12.75">
      <c r="A53" s="1"/>
      <c r="B53" s="1"/>
      <c r="C53" s="1"/>
      <c r="D53" s="1"/>
      <c r="E53" s="1"/>
      <c r="F53" s="2"/>
    </row>
    <row r="54" spans="1:6" s="11" customFormat="1" ht="12.75">
      <c r="A54" s="1"/>
      <c r="B54" s="1"/>
      <c r="C54" s="1"/>
      <c r="D54" s="1"/>
      <c r="E54" s="1"/>
      <c r="F54" s="2"/>
    </row>
    <row r="55" spans="1:6" s="11" customFormat="1" ht="12.75">
      <c r="A55" s="1"/>
      <c r="B55" s="1"/>
      <c r="C55" s="1"/>
      <c r="D55" s="1"/>
      <c r="E55" s="1"/>
      <c r="F55" s="2"/>
    </row>
    <row r="56" spans="1:6" s="11" customFormat="1" ht="12.75">
      <c r="A56" s="1"/>
      <c r="B56" s="1"/>
      <c r="C56" s="1"/>
      <c r="D56" s="1"/>
      <c r="E56" s="1"/>
      <c r="F56" s="2"/>
    </row>
    <row r="57" spans="1:6" s="11" customFormat="1" ht="12.75">
      <c r="A57" s="1"/>
      <c r="B57" s="1"/>
      <c r="C57" s="1"/>
      <c r="D57" s="1"/>
      <c r="E57" s="1"/>
      <c r="F57" s="2"/>
    </row>
    <row r="58" spans="1:6" s="11" customFormat="1" ht="12.75">
      <c r="A58" s="1"/>
      <c r="B58" s="1"/>
      <c r="C58" s="1"/>
      <c r="D58" s="1"/>
      <c r="E58" s="1"/>
      <c r="F58" s="2"/>
    </row>
  </sheetData>
  <mergeCells count="12">
    <mergeCell ref="B26:C26"/>
    <mergeCell ref="A20:A22"/>
    <mergeCell ref="E20:E22"/>
    <mergeCell ref="B19:C19"/>
    <mergeCell ref="A23:A25"/>
    <mergeCell ref="E23:E25"/>
    <mergeCell ref="B3:E3"/>
    <mergeCell ref="A3:A4"/>
    <mergeCell ref="B4:E4"/>
    <mergeCell ref="B17:C17"/>
    <mergeCell ref="B10:C10"/>
    <mergeCell ref="B11:C11"/>
  </mergeCells>
  <printOptions/>
  <pageMargins left="1" right="0" top="0.25" bottom="0.25" header="0.5" footer="0.5"/>
  <pageSetup horizontalDpi="300" verticalDpi="3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/>
  <dimension ref="A1:L69"/>
  <sheetViews>
    <sheetView workbookViewId="0" topLeftCell="A1">
      <pane xSplit="1" ySplit="10" topLeftCell="B2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35" sqref="D35"/>
    </sheetView>
  </sheetViews>
  <sheetFormatPr defaultColWidth="9.140625" defaultRowHeight="12.75"/>
  <cols>
    <col min="1" max="1" width="16.28125" style="1" customWidth="1"/>
    <col min="2" max="3" width="12.7109375" style="1" customWidth="1"/>
    <col min="4" max="4" width="13.7109375" style="1" customWidth="1"/>
    <col min="5" max="5" width="28.57421875" style="1" customWidth="1"/>
    <col min="6" max="6" width="10.421875" style="2" customWidth="1"/>
  </cols>
  <sheetData>
    <row r="1" spans="1:6" ht="21" thickBot="1">
      <c r="A1" s="25" t="s">
        <v>14</v>
      </c>
      <c r="B1" s="106"/>
      <c r="C1" s="107"/>
      <c r="D1" s="107"/>
      <c r="E1" s="107"/>
      <c r="F1" s="108"/>
    </row>
    <row r="2" spans="1:6" s="12" customFormat="1" ht="19.5" customHeight="1">
      <c r="A2" s="40" t="s">
        <v>9</v>
      </c>
      <c r="B2" s="105" t="s">
        <v>281</v>
      </c>
      <c r="C2" s="34"/>
      <c r="D2" s="34"/>
      <c r="E2" s="34"/>
      <c r="F2" s="61"/>
    </row>
    <row r="3" spans="1:12" s="12" customFormat="1" ht="19.5" customHeight="1">
      <c r="A3" s="261" t="s">
        <v>11</v>
      </c>
      <c r="B3" s="263" t="s">
        <v>296</v>
      </c>
      <c r="C3" s="271"/>
      <c r="D3" s="271"/>
      <c r="E3" s="272"/>
      <c r="F3" s="60"/>
      <c r="L3" s="12">
        <v>0</v>
      </c>
    </row>
    <row r="4" spans="1:12" s="12" customFormat="1" ht="20.25" customHeight="1">
      <c r="A4" s="262"/>
      <c r="B4" s="263" t="s">
        <v>282</v>
      </c>
      <c r="C4" s="264"/>
      <c r="D4" s="265"/>
      <c r="E4" s="266"/>
      <c r="F4" s="61"/>
      <c r="L4" s="12">
        <v>0</v>
      </c>
    </row>
    <row r="5" spans="1:12" s="12" customFormat="1" ht="18" customHeight="1">
      <c r="A5" s="32" t="s">
        <v>249</v>
      </c>
      <c r="B5" s="43" t="s">
        <v>283</v>
      </c>
      <c r="C5" s="44"/>
      <c r="D5" s="43"/>
      <c r="E5" s="62"/>
      <c r="F5" s="59"/>
      <c r="L5" s="12">
        <v>0</v>
      </c>
    </row>
    <row r="6" spans="1:12" s="12" customFormat="1" ht="18" customHeight="1">
      <c r="A6" s="32" t="s">
        <v>13</v>
      </c>
      <c r="B6" s="42">
        <v>65</v>
      </c>
      <c r="C6" s="90" t="s">
        <v>37</v>
      </c>
      <c r="D6" s="91">
        <v>65</v>
      </c>
      <c r="E6" s="26"/>
      <c r="F6" s="59"/>
      <c r="L6" s="12">
        <v>0</v>
      </c>
    </row>
    <row r="7" spans="1:12" s="13" customFormat="1" ht="18" customHeight="1">
      <c r="A7" s="33" t="s">
        <v>163</v>
      </c>
      <c r="B7" s="100">
        <v>0</v>
      </c>
      <c r="C7" s="92"/>
      <c r="D7" s="93"/>
      <c r="E7" s="93"/>
      <c r="F7" s="64"/>
      <c r="L7" s="13">
        <v>0</v>
      </c>
    </row>
    <row r="8" spans="1:12" s="13" customFormat="1" ht="18" customHeight="1">
      <c r="A8" s="32" t="s">
        <v>23</v>
      </c>
      <c r="B8" s="27">
        <v>200000</v>
      </c>
      <c r="C8" s="28"/>
      <c r="D8" s="63" t="s">
        <v>24</v>
      </c>
      <c r="E8" s="27">
        <f>(B8*F8)</f>
        <v>10000</v>
      </c>
      <c r="F8" s="78">
        <v>0.05</v>
      </c>
      <c r="L8" s="13">
        <v>0</v>
      </c>
    </row>
    <row r="9" spans="1:12" ht="9" customHeight="1">
      <c r="A9" s="17"/>
      <c r="B9" s="37"/>
      <c r="C9" s="38"/>
      <c r="D9" s="18"/>
      <c r="E9" s="38"/>
      <c r="F9" s="57"/>
      <c r="L9">
        <v>0</v>
      </c>
    </row>
    <row r="10" spans="1:12" ht="15.75">
      <c r="A10" s="9"/>
      <c r="B10" s="269" t="s">
        <v>0</v>
      </c>
      <c r="C10" s="270"/>
      <c r="D10" s="53" t="s">
        <v>12</v>
      </c>
      <c r="E10" s="54" t="s">
        <v>1</v>
      </c>
      <c r="F10" s="55" t="s">
        <v>28</v>
      </c>
      <c r="L10">
        <v>0</v>
      </c>
    </row>
    <row r="11" spans="1:12" ht="15.75">
      <c r="A11" s="14" t="s">
        <v>114</v>
      </c>
      <c r="B11" s="118"/>
      <c r="C11" s="120" t="s">
        <v>57</v>
      </c>
      <c r="D11" s="119" t="s">
        <v>57</v>
      </c>
      <c r="E11" s="103"/>
      <c r="F11" s="55"/>
      <c r="L11">
        <v>0</v>
      </c>
    </row>
    <row r="12" spans="1:12" s="16" customFormat="1" ht="23.25" customHeight="1">
      <c r="A12" s="14" t="s">
        <v>115</v>
      </c>
      <c r="B12" s="15"/>
      <c r="C12" s="15" t="s">
        <v>57</v>
      </c>
      <c r="D12" s="15" t="s">
        <v>57</v>
      </c>
      <c r="E12" s="50"/>
      <c r="F12" s="52"/>
      <c r="L12" s="16">
        <v>0</v>
      </c>
    </row>
    <row r="13" spans="1:12" s="16" customFormat="1" ht="24" customHeight="1">
      <c r="A13" s="14" t="s">
        <v>7</v>
      </c>
      <c r="B13" s="15">
        <v>45.5</v>
      </c>
      <c r="C13" s="15">
        <f>B6*B13</f>
        <v>2957.5</v>
      </c>
      <c r="D13" s="15">
        <v>4000</v>
      </c>
      <c r="E13" s="50" t="s">
        <v>329</v>
      </c>
      <c r="F13" s="52"/>
      <c r="L13" s="16">
        <v>0</v>
      </c>
    </row>
    <row r="14" spans="1:12" s="16" customFormat="1" ht="24" customHeight="1">
      <c r="A14" s="14" t="s">
        <v>298</v>
      </c>
      <c r="B14" s="15">
        <v>16</v>
      </c>
      <c r="C14" s="15">
        <f>B6*B14</f>
        <v>1040</v>
      </c>
      <c r="D14" s="15" t="s">
        <v>57</v>
      </c>
      <c r="E14" s="50" t="s">
        <v>105</v>
      </c>
      <c r="F14" s="52"/>
      <c r="L14" s="16">
        <v>0</v>
      </c>
    </row>
    <row r="15" spans="1:12" s="16" customFormat="1" ht="21" customHeight="1">
      <c r="A15" s="14" t="s">
        <v>36</v>
      </c>
      <c r="B15" s="109">
        <v>0.2</v>
      </c>
      <c r="C15" s="76">
        <f>SUM(C12:C14)*B15</f>
        <v>799.5</v>
      </c>
      <c r="D15" s="76">
        <f>SUM(D13,D23)*B15</f>
        <v>811</v>
      </c>
      <c r="E15" s="50"/>
      <c r="F15" s="52"/>
      <c r="L15" s="16">
        <v>0</v>
      </c>
    </row>
    <row r="16" spans="1:12" s="16" customFormat="1" ht="20.25" customHeight="1">
      <c r="A16" s="14" t="s">
        <v>35</v>
      </c>
      <c r="B16" s="109">
        <v>0.08</v>
      </c>
      <c r="C16" s="76">
        <f>SUM(C13:C15)*B16</f>
        <v>383.76</v>
      </c>
      <c r="D16" s="76">
        <f>SUM(D13,D15,D23,D18,D19,D20,D22)*B16</f>
        <v>420.96000000000004</v>
      </c>
      <c r="E16" s="50"/>
      <c r="F16" s="52"/>
      <c r="L16" s="16">
        <v>0</v>
      </c>
    </row>
    <row r="17" spans="1:12" s="16" customFormat="1" ht="20.25" customHeight="1">
      <c r="A17" s="14" t="s">
        <v>336</v>
      </c>
      <c r="B17" s="109"/>
      <c r="C17" s="76"/>
      <c r="D17" s="76">
        <v>8.85</v>
      </c>
      <c r="E17" s="50"/>
      <c r="F17" s="52"/>
      <c r="L17" s="16">
        <v>0</v>
      </c>
    </row>
    <row r="18" spans="1:12" s="16" customFormat="1" ht="20.25" customHeight="1">
      <c r="A18" s="14" t="s">
        <v>300</v>
      </c>
      <c r="B18" s="109"/>
      <c r="C18" s="76">
        <v>150</v>
      </c>
      <c r="D18" s="15">
        <v>75</v>
      </c>
      <c r="E18" s="50"/>
      <c r="F18" s="52"/>
      <c r="L18" s="16">
        <v>0</v>
      </c>
    </row>
    <row r="19" spans="1:12" s="16" customFormat="1" ht="20.25" customHeight="1">
      <c r="A19" s="14" t="s">
        <v>301</v>
      </c>
      <c r="B19" s="86"/>
      <c r="C19" s="76">
        <v>80</v>
      </c>
      <c r="D19" s="15">
        <v>65</v>
      </c>
      <c r="E19" s="50"/>
      <c r="F19" s="52"/>
      <c r="L19" s="16">
        <v>0</v>
      </c>
    </row>
    <row r="20" spans="1:12" s="16" customFormat="1" ht="20.25" customHeight="1">
      <c r="A20" s="14" t="s">
        <v>43</v>
      </c>
      <c r="B20" s="104"/>
      <c r="C20" s="76">
        <v>125</v>
      </c>
      <c r="D20" s="15">
        <v>125</v>
      </c>
      <c r="E20" s="50"/>
      <c r="F20" s="52"/>
      <c r="L20" s="16">
        <v>0</v>
      </c>
    </row>
    <row r="21" spans="1:12" s="16" customFormat="1" ht="21.75" customHeight="1">
      <c r="A21" s="14" t="s">
        <v>3</v>
      </c>
      <c r="B21" s="267" t="s">
        <v>303</v>
      </c>
      <c r="C21" s="268"/>
      <c r="D21" s="15" t="s">
        <v>57</v>
      </c>
      <c r="E21" s="50" t="s">
        <v>304</v>
      </c>
      <c r="F21" s="52"/>
      <c r="L21" s="16">
        <v>0</v>
      </c>
    </row>
    <row r="22" spans="1:12" s="16" customFormat="1" ht="21.75" customHeight="1">
      <c r="A22" s="14" t="s">
        <v>302</v>
      </c>
      <c r="B22" s="79"/>
      <c r="C22" s="76">
        <v>200</v>
      </c>
      <c r="D22" s="15">
        <v>131</v>
      </c>
      <c r="E22" s="50"/>
      <c r="F22" s="52"/>
      <c r="L22" s="16">
        <v>0</v>
      </c>
    </row>
    <row r="23" spans="1:12" s="16" customFormat="1" ht="21" customHeight="1">
      <c r="A23" s="14" t="s">
        <v>5</v>
      </c>
      <c r="B23" s="267">
        <v>55</v>
      </c>
      <c r="C23" s="268"/>
      <c r="D23" s="15">
        <v>55</v>
      </c>
      <c r="E23" s="50" t="s">
        <v>297</v>
      </c>
      <c r="F23" s="52"/>
      <c r="L23" s="16">
        <v>0</v>
      </c>
    </row>
    <row r="24" spans="1:12" s="16" customFormat="1" ht="19.5" customHeight="1">
      <c r="A24" s="14" t="s">
        <v>8</v>
      </c>
      <c r="B24" s="267">
        <v>600</v>
      </c>
      <c r="C24" s="268"/>
      <c r="D24" s="15">
        <v>550</v>
      </c>
      <c r="E24" s="50"/>
      <c r="F24" s="52"/>
      <c r="L24" s="16">
        <v>0</v>
      </c>
    </row>
    <row r="25" spans="1:12" s="16" customFormat="1" ht="17.25" customHeight="1">
      <c r="A25" s="14" t="s">
        <v>15</v>
      </c>
      <c r="B25" s="267">
        <v>60</v>
      </c>
      <c r="C25" s="268"/>
      <c r="D25" s="15">
        <v>60</v>
      </c>
      <c r="E25" s="50" t="s">
        <v>168</v>
      </c>
      <c r="F25" s="52"/>
      <c r="L25" s="16">
        <v>0</v>
      </c>
    </row>
    <row r="26" spans="1:12" s="16" customFormat="1" ht="15" customHeight="1">
      <c r="A26" s="273" t="s">
        <v>17</v>
      </c>
      <c r="B26" s="14" t="s">
        <v>2</v>
      </c>
      <c r="C26" s="15">
        <v>490</v>
      </c>
      <c r="D26" s="15">
        <v>490</v>
      </c>
      <c r="E26" s="276"/>
      <c r="F26" s="52"/>
      <c r="L26" s="16">
        <v>0</v>
      </c>
    </row>
    <row r="27" spans="1:12" s="16" customFormat="1" ht="15" customHeight="1">
      <c r="A27" s="274"/>
      <c r="B27" s="14" t="s">
        <v>18</v>
      </c>
      <c r="C27" s="15">
        <v>369</v>
      </c>
      <c r="D27" s="15">
        <v>369</v>
      </c>
      <c r="E27" s="277"/>
      <c r="F27" s="52"/>
      <c r="L27" s="16">
        <v>0</v>
      </c>
    </row>
    <row r="28" spans="1:12" s="16" customFormat="1" ht="15" customHeight="1">
      <c r="A28" s="275"/>
      <c r="B28" s="14" t="s">
        <v>19</v>
      </c>
      <c r="C28" s="15">
        <v>0</v>
      </c>
      <c r="D28" s="15" t="s">
        <v>57</v>
      </c>
      <c r="E28" s="278"/>
      <c r="F28" s="52"/>
      <c r="L28" s="16">
        <v>0</v>
      </c>
    </row>
    <row r="29" spans="1:12" s="16" customFormat="1" ht="15" customHeight="1">
      <c r="A29" s="273" t="s">
        <v>45</v>
      </c>
      <c r="B29" s="14" t="s">
        <v>46</v>
      </c>
      <c r="C29" s="15">
        <v>800</v>
      </c>
      <c r="D29" s="15">
        <v>296.49</v>
      </c>
      <c r="E29" s="280" t="s">
        <v>299</v>
      </c>
      <c r="F29" s="52"/>
      <c r="L29" s="16">
        <v>0</v>
      </c>
    </row>
    <row r="30" spans="1:12" s="16" customFormat="1" ht="15" customHeight="1">
      <c r="A30" s="274"/>
      <c r="B30" s="14" t="s">
        <v>47</v>
      </c>
      <c r="C30" s="15">
        <v>120</v>
      </c>
      <c r="D30" s="15">
        <v>80</v>
      </c>
      <c r="E30" s="281"/>
      <c r="F30" s="52"/>
      <c r="L30" s="16">
        <v>0</v>
      </c>
    </row>
    <row r="31" spans="1:12" s="16" customFormat="1" ht="15" customHeight="1">
      <c r="A31" s="275"/>
      <c r="B31" s="14" t="s">
        <v>48</v>
      </c>
      <c r="C31" s="15" t="s">
        <v>57</v>
      </c>
      <c r="D31" s="15">
        <v>129</v>
      </c>
      <c r="E31" s="259"/>
      <c r="F31" s="52"/>
      <c r="L31" s="16">
        <v>0</v>
      </c>
    </row>
    <row r="32" spans="1:12" s="16" customFormat="1" ht="15" customHeight="1">
      <c r="A32" s="273" t="s">
        <v>75</v>
      </c>
      <c r="B32" s="14" t="s">
        <v>46</v>
      </c>
      <c r="C32" s="15" t="s">
        <v>57</v>
      </c>
      <c r="D32" s="15" t="s">
        <v>57</v>
      </c>
      <c r="E32" s="280"/>
      <c r="F32" s="52"/>
      <c r="L32" s="16">
        <v>0</v>
      </c>
    </row>
    <row r="33" spans="1:12" s="16" customFormat="1" ht="15" customHeight="1">
      <c r="A33" s="274"/>
      <c r="B33" s="14" t="s">
        <v>47</v>
      </c>
      <c r="C33" s="15" t="s">
        <v>57</v>
      </c>
      <c r="D33" s="15" t="s">
        <v>57</v>
      </c>
      <c r="E33" s="281"/>
      <c r="F33" s="52"/>
      <c r="L33" s="16">
        <v>0</v>
      </c>
    </row>
    <row r="34" spans="1:12" s="16" customFormat="1" ht="15" customHeight="1">
      <c r="A34" s="275"/>
      <c r="B34" s="14" t="s">
        <v>48</v>
      </c>
      <c r="C34" s="15" t="s">
        <v>57</v>
      </c>
      <c r="D34" s="15" t="s">
        <v>57</v>
      </c>
      <c r="E34" s="259"/>
      <c r="F34" s="52"/>
      <c r="L34" s="16">
        <v>0</v>
      </c>
    </row>
    <row r="35" spans="1:12" s="16" customFormat="1" ht="35.25" customHeight="1">
      <c r="A35" s="45" t="s">
        <v>6</v>
      </c>
      <c r="B35" s="47"/>
      <c r="C35" s="46">
        <f>SUM(B11:C34)</f>
        <v>8291.54</v>
      </c>
      <c r="D35" s="67">
        <f>SUM(D12:D33)</f>
        <v>7666.3</v>
      </c>
      <c r="E35" s="66"/>
      <c r="F35" s="51"/>
      <c r="L35" s="16">
        <v>0</v>
      </c>
    </row>
    <row r="36" spans="1:12" s="16" customFormat="1" ht="13.5" customHeight="1">
      <c r="A36" s="68"/>
      <c r="B36" s="69"/>
      <c r="C36" s="70"/>
      <c r="D36" s="70"/>
      <c r="E36" s="71"/>
      <c r="F36" s="72"/>
      <c r="L36" s="16">
        <v>0</v>
      </c>
    </row>
    <row r="37" spans="1:12" s="10" customFormat="1" ht="21" customHeight="1">
      <c r="A37" s="73" t="s">
        <v>29</v>
      </c>
      <c r="B37" s="3"/>
      <c r="C37" s="3"/>
      <c r="D37" s="3"/>
      <c r="E37" s="3"/>
      <c r="F37" s="4"/>
      <c r="L37" s="10">
        <v>0</v>
      </c>
    </row>
    <row r="38" spans="1:12" s="10" customFormat="1" ht="30" customHeight="1" thickBot="1">
      <c r="A38" s="21"/>
      <c r="B38" s="22"/>
      <c r="C38" s="23"/>
      <c r="D38" s="65"/>
      <c r="E38" s="6"/>
      <c r="F38" s="4"/>
      <c r="L38" s="10">
        <v>0</v>
      </c>
    </row>
    <row r="39" spans="1:12" s="10" customFormat="1" ht="15.75">
      <c r="A39" s="19" t="s">
        <v>172</v>
      </c>
      <c r="B39" s="3"/>
      <c r="C39" s="5"/>
      <c r="D39" s="24" t="s">
        <v>22</v>
      </c>
      <c r="E39" s="6"/>
      <c r="F39" s="4"/>
      <c r="L39" s="10">
        <v>0</v>
      </c>
    </row>
    <row r="40" spans="1:12" s="10" customFormat="1" ht="30" customHeight="1" thickBot="1">
      <c r="A40" s="21"/>
      <c r="B40" s="22"/>
      <c r="C40" s="23"/>
      <c r="D40" s="65"/>
      <c r="E40" s="6"/>
      <c r="F40" s="4"/>
      <c r="L40" s="10">
        <v>0</v>
      </c>
    </row>
    <row r="41" spans="1:12" s="10" customFormat="1" ht="15.75">
      <c r="A41" s="19" t="s">
        <v>116</v>
      </c>
      <c r="B41" s="3"/>
      <c r="C41" s="5"/>
      <c r="D41" s="24" t="s">
        <v>22</v>
      </c>
      <c r="E41" s="6"/>
      <c r="F41" s="4"/>
      <c r="L41" s="10">
        <v>0</v>
      </c>
    </row>
    <row r="42" spans="1:12" s="10" customFormat="1" ht="19.5" customHeight="1">
      <c r="A42" s="19"/>
      <c r="B42" s="3"/>
      <c r="C42" s="5"/>
      <c r="D42" s="6"/>
      <c r="E42" s="6"/>
      <c r="F42" s="4"/>
      <c r="L42" s="10">
        <v>0</v>
      </c>
    </row>
    <row r="43" spans="1:12" s="10" customFormat="1" ht="13.5" customHeight="1">
      <c r="A43" s="3"/>
      <c r="B43" s="3"/>
      <c r="C43" s="7"/>
      <c r="D43" s="6"/>
      <c r="E43" s="6"/>
      <c r="F43" s="4"/>
      <c r="L43" s="10">
        <v>0</v>
      </c>
    </row>
    <row r="44" spans="1:12" s="10" customFormat="1" ht="12.75" customHeight="1">
      <c r="A44" s="3"/>
      <c r="B44" s="3"/>
      <c r="C44" s="6"/>
      <c r="D44" s="6"/>
      <c r="E44" s="6"/>
      <c r="F44" s="4"/>
      <c r="L44" s="10">
        <v>0</v>
      </c>
    </row>
    <row r="45" spans="1:12" s="10" customFormat="1" ht="13.5" customHeight="1">
      <c r="A45" s="3"/>
      <c r="B45" s="3"/>
      <c r="C45" s="6"/>
      <c r="D45" s="6"/>
      <c r="E45" s="6"/>
      <c r="F45" s="4"/>
      <c r="L45" s="10">
        <v>0</v>
      </c>
    </row>
    <row r="46" spans="1:12" s="10" customFormat="1" ht="15.75">
      <c r="A46" s="3"/>
      <c r="B46" s="3"/>
      <c r="C46" s="6"/>
      <c r="D46" s="6"/>
      <c r="E46" s="6"/>
      <c r="F46" s="4"/>
      <c r="L46" s="10">
        <v>0</v>
      </c>
    </row>
    <row r="47" spans="1:12" s="10" customFormat="1" ht="15.75">
      <c r="A47" s="3"/>
      <c r="B47" s="3"/>
      <c r="C47" s="6"/>
      <c r="D47" s="8"/>
      <c r="E47" s="8"/>
      <c r="F47" s="4"/>
      <c r="L47" s="10">
        <v>0</v>
      </c>
    </row>
    <row r="48" spans="1:12" s="10" customFormat="1" ht="15.75">
      <c r="A48" s="3"/>
      <c r="B48" s="3"/>
      <c r="C48" s="6"/>
      <c r="D48" s="1"/>
      <c r="E48" s="1"/>
      <c r="F48" s="2"/>
      <c r="L48" s="10">
        <v>0</v>
      </c>
    </row>
    <row r="49" spans="1:12" s="10" customFormat="1" ht="15.75">
      <c r="A49" s="3"/>
      <c r="B49" s="3"/>
      <c r="C49" s="6"/>
      <c r="D49" s="1"/>
      <c r="E49" s="1"/>
      <c r="F49" s="2"/>
      <c r="L49" s="10">
        <v>0</v>
      </c>
    </row>
    <row r="50" spans="1:12" s="10" customFormat="1" ht="12.75">
      <c r="A50" s="8"/>
      <c r="B50" s="8"/>
      <c r="C50" s="8"/>
      <c r="D50" s="1"/>
      <c r="E50" s="1"/>
      <c r="F50" s="2"/>
      <c r="L50" s="10">
        <v>0</v>
      </c>
    </row>
    <row r="51" spans="1:12" s="11" customFormat="1" ht="12.75">
      <c r="A51" s="1"/>
      <c r="B51" s="1"/>
      <c r="C51" s="1"/>
      <c r="D51" s="1"/>
      <c r="E51" s="1"/>
      <c r="F51" s="2"/>
      <c r="L51" s="11">
        <v>0</v>
      </c>
    </row>
    <row r="52" spans="1:12" s="11" customFormat="1" ht="12.75">
      <c r="A52" s="1"/>
      <c r="B52" s="1"/>
      <c r="C52" s="1"/>
      <c r="D52" s="1"/>
      <c r="E52" s="1"/>
      <c r="F52" s="2"/>
      <c r="L52" s="11">
        <v>0</v>
      </c>
    </row>
    <row r="53" spans="1:12" s="11" customFormat="1" ht="12.75">
      <c r="A53" s="1"/>
      <c r="B53" s="1"/>
      <c r="C53" s="1"/>
      <c r="D53" s="1"/>
      <c r="E53" s="1"/>
      <c r="F53" s="2"/>
      <c r="L53" s="11">
        <v>0</v>
      </c>
    </row>
    <row r="54" spans="1:12" s="11" customFormat="1" ht="12.75">
      <c r="A54" s="1"/>
      <c r="B54" s="1"/>
      <c r="C54" s="1"/>
      <c r="D54" s="1"/>
      <c r="E54" s="1"/>
      <c r="F54" s="2"/>
      <c r="L54" s="11">
        <v>0</v>
      </c>
    </row>
    <row r="55" spans="1:12" s="11" customFormat="1" ht="12.75">
      <c r="A55" s="1"/>
      <c r="B55" s="1"/>
      <c r="C55" s="1"/>
      <c r="D55" s="1"/>
      <c r="E55" s="1"/>
      <c r="F55" s="2"/>
      <c r="L55" s="11">
        <v>0</v>
      </c>
    </row>
    <row r="56" spans="1:12" s="11" customFormat="1" ht="12.75">
      <c r="A56" s="1"/>
      <c r="B56" s="1"/>
      <c r="C56" s="1"/>
      <c r="D56" s="1"/>
      <c r="E56" s="1"/>
      <c r="F56" s="2"/>
      <c r="L56" s="11">
        <v>0</v>
      </c>
    </row>
    <row r="57" spans="1:12" s="11" customFormat="1" ht="12.75">
      <c r="A57" s="1"/>
      <c r="B57" s="1"/>
      <c r="C57" s="1"/>
      <c r="D57" s="1"/>
      <c r="E57" s="1"/>
      <c r="F57" s="2"/>
      <c r="L57" s="11">
        <v>0</v>
      </c>
    </row>
    <row r="58" spans="1:12" s="11" customFormat="1" ht="12.75">
      <c r="A58" s="1"/>
      <c r="B58" s="1"/>
      <c r="C58" s="1"/>
      <c r="D58" s="1"/>
      <c r="E58" s="1"/>
      <c r="F58" s="2"/>
      <c r="L58" s="11">
        <v>0</v>
      </c>
    </row>
    <row r="59" spans="1:12" s="11" customFormat="1" ht="12.75">
      <c r="A59" s="1"/>
      <c r="B59" s="1"/>
      <c r="C59" s="1"/>
      <c r="D59" s="1"/>
      <c r="E59" s="1"/>
      <c r="F59" s="2"/>
      <c r="L59" s="11">
        <v>0</v>
      </c>
    </row>
    <row r="60" spans="1:12" s="11" customFormat="1" ht="12.75">
      <c r="A60" s="1"/>
      <c r="B60" s="1"/>
      <c r="C60" s="1"/>
      <c r="D60" s="1"/>
      <c r="E60" s="1"/>
      <c r="F60" s="2"/>
      <c r="L60" s="11">
        <v>0</v>
      </c>
    </row>
    <row r="61" spans="1:12" s="11" customFormat="1" ht="12.75">
      <c r="A61" s="1"/>
      <c r="B61" s="1"/>
      <c r="C61" s="1"/>
      <c r="D61" s="1"/>
      <c r="E61" s="1"/>
      <c r="F61" s="2"/>
      <c r="L61" s="11">
        <v>0</v>
      </c>
    </row>
    <row r="62" spans="1:12" s="11" customFormat="1" ht="12.75">
      <c r="A62" s="1"/>
      <c r="B62" s="1"/>
      <c r="C62" s="1"/>
      <c r="D62" s="1"/>
      <c r="E62" s="1"/>
      <c r="F62" s="2"/>
      <c r="L62" s="11">
        <v>0</v>
      </c>
    </row>
    <row r="63" spans="1:12" s="11" customFormat="1" ht="12.75">
      <c r="A63" s="1"/>
      <c r="B63" s="1"/>
      <c r="C63" s="1"/>
      <c r="D63" s="1"/>
      <c r="E63" s="1"/>
      <c r="F63" s="2"/>
      <c r="L63" s="11">
        <v>0</v>
      </c>
    </row>
    <row r="64" spans="1:12" s="11" customFormat="1" ht="12.75">
      <c r="A64" s="1"/>
      <c r="B64" s="1"/>
      <c r="C64" s="1"/>
      <c r="D64" s="1"/>
      <c r="E64" s="1"/>
      <c r="F64" s="2"/>
      <c r="L64" s="11">
        <v>0</v>
      </c>
    </row>
    <row r="65" spans="1:12" s="11" customFormat="1" ht="12.75">
      <c r="A65" s="1"/>
      <c r="B65" s="1"/>
      <c r="C65" s="1"/>
      <c r="D65" s="1"/>
      <c r="E65" s="1"/>
      <c r="F65" s="2"/>
      <c r="L65" s="11">
        <v>0</v>
      </c>
    </row>
    <row r="66" spans="1:12" s="11" customFormat="1" ht="12.75">
      <c r="A66" s="1"/>
      <c r="B66" s="1"/>
      <c r="C66" s="1"/>
      <c r="D66" s="1"/>
      <c r="E66" s="1"/>
      <c r="F66" s="2"/>
      <c r="L66" s="11">
        <v>0</v>
      </c>
    </row>
    <row r="67" spans="1:12" s="11" customFormat="1" ht="12.75">
      <c r="A67" s="1"/>
      <c r="B67" s="1"/>
      <c r="C67" s="1"/>
      <c r="D67" s="1"/>
      <c r="E67" s="1"/>
      <c r="F67" s="2"/>
      <c r="L67" s="11">
        <v>0</v>
      </c>
    </row>
    <row r="68" spans="1:12" s="11" customFormat="1" ht="12.75">
      <c r="A68" s="1"/>
      <c r="B68" s="1"/>
      <c r="C68" s="1"/>
      <c r="D68" s="1"/>
      <c r="E68" s="1"/>
      <c r="F68" s="2"/>
      <c r="L68" s="11">
        <v>0</v>
      </c>
    </row>
    <row r="69" spans="1:12" s="11" customFormat="1" ht="12.75">
      <c r="A69" s="1"/>
      <c r="B69" s="1"/>
      <c r="C69" s="1"/>
      <c r="D69" s="1"/>
      <c r="E69" s="1"/>
      <c r="F69" s="2"/>
      <c r="L69" s="11">
        <v>0</v>
      </c>
    </row>
  </sheetData>
  <mergeCells count="14">
    <mergeCell ref="B3:E3"/>
    <mergeCell ref="A3:A4"/>
    <mergeCell ref="B4:E4"/>
    <mergeCell ref="B21:C21"/>
    <mergeCell ref="B24:C24"/>
    <mergeCell ref="B23:C23"/>
    <mergeCell ref="B10:C10"/>
    <mergeCell ref="A29:A31"/>
    <mergeCell ref="A32:A34"/>
    <mergeCell ref="E32:E34"/>
    <mergeCell ref="B25:C25"/>
    <mergeCell ref="A26:A28"/>
    <mergeCell ref="E26:E28"/>
    <mergeCell ref="E29:E31"/>
  </mergeCells>
  <printOptions/>
  <pageMargins left="1" right="0" top="0.25" bottom="0.25" header="0.5" footer="0.5"/>
  <pageSetup horizontalDpi="300" verticalDpi="3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5"/>
  <dimension ref="A1:L66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3" sqref="C13"/>
    </sheetView>
  </sheetViews>
  <sheetFormatPr defaultColWidth="9.140625" defaultRowHeight="12.75"/>
  <cols>
    <col min="1" max="1" width="16.28125" style="1" customWidth="1"/>
    <col min="2" max="3" width="12.7109375" style="1" customWidth="1"/>
    <col min="4" max="4" width="13.7109375" style="1" customWidth="1"/>
    <col min="5" max="5" width="28.57421875" style="1" customWidth="1"/>
    <col min="6" max="6" width="10.421875" style="2" customWidth="1"/>
  </cols>
  <sheetData>
    <row r="1" spans="1:6" ht="21" thickBot="1">
      <c r="A1" s="25" t="s">
        <v>14</v>
      </c>
      <c r="B1" s="106"/>
      <c r="C1" s="107"/>
      <c r="D1" s="107"/>
      <c r="E1" s="107"/>
      <c r="F1" s="108"/>
    </row>
    <row r="2" spans="1:6" s="12" customFormat="1" ht="19.5" customHeight="1">
      <c r="A2" s="40" t="s">
        <v>9</v>
      </c>
      <c r="B2" s="105" t="s">
        <v>319</v>
      </c>
      <c r="C2" s="34"/>
      <c r="D2" s="34"/>
      <c r="E2" s="34"/>
      <c r="F2" s="61"/>
    </row>
    <row r="3" spans="1:12" s="12" customFormat="1" ht="19.5" customHeight="1">
      <c r="A3" s="261" t="s">
        <v>11</v>
      </c>
      <c r="B3" s="263" t="s">
        <v>320</v>
      </c>
      <c r="C3" s="271"/>
      <c r="D3" s="271"/>
      <c r="E3" s="272"/>
      <c r="F3" s="60"/>
      <c r="L3" s="12">
        <v>0</v>
      </c>
    </row>
    <row r="4" spans="1:12" s="12" customFormat="1" ht="20.25" customHeight="1">
      <c r="A4" s="262"/>
      <c r="B4" s="263" t="s">
        <v>65</v>
      </c>
      <c r="C4" s="264"/>
      <c r="D4" s="265"/>
      <c r="E4" s="266"/>
      <c r="F4" s="61"/>
      <c r="L4" s="12">
        <v>0</v>
      </c>
    </row>
    <row r="5" spans="1:12" s="12" customFormat="1" ht="18" customHeight="1">
      <c r="A5" s="32" t="s">
        <v>249</v>
      </c>
      <c r="B5" s="43" t="s">
        <v>321</v>
      </c>
      <c r="C5" s="44"/>
      <c r="D5" s="43"/>
      <c r="E5" s="62"/>
      <c r="F5" s="59"/>
      <c r="L5" s="12">
        <v>0</v>
      </c>
    </row>
    <row r="6" spans="1:12" s="12" customFormat="1" ht="18" customHeight="1">
      <c r="A6" s="32" t="s">
        <v>13</v>
      </c>
      <c r="B6" s="42">
        <v>150</v>
      </c>
      <c r="C6" s="90" t="s">
        <v>37</v>
      </c>
      <c r="D6" s="91">
        <v>0</v>
      </c>
      <c r="E6" s="26"/>
      <c r="F6" s="59"/>
      <c r="L6" s="12">
        <v>0</v>
      </c>
    </row>
    <row r="7" spans="1:12" s="13" customFormat="1" ht="18" customHeight="1">
      <c r="A7" s="33" t="s">
        <v>163</v>
      </c>
      <c r="B7" s="100" t="s">
        <v>57</v>
      </c>
      <c r="C7" s="92"/>
      <c r="D7" s="93"/>
      <c r="E7" s="93"/>
      <c r="F7" s="64"/>
      <c r="L7" s="13">
        <v>0</v>
      </c>
    </row>
    <row r="8" spans="1:12" s="13" customFormat="1" ht="18" customHeight="1">
      <c r="A8" s="32" t="s">
        <v>23</v>
      </c>
      <c r="B8" s="27" t="s">
        <v>57</v>
      </c>
      <c r="C8" s="28"/>
      <c r="D8" s="63" t="s">
        <v>24</v>
      </c>
      <c r="E8" s="27" t="s">
        <v>57</v>
      </c>
      <c r="F8" s="78">
        <v>0.05</v>
      </c>
      <c r="L8" s="13">
        <v>0</v>
      </c>
    </row>
    <row r="9" spans="1:12" ht="9" customHeight="1">
      <c r="A9" s="17"/>
      <c r="B9" s="37"/>
      <c r="C9" s="38"/>
      <c r="D9" s="18"/>
      <c r="E9" s="38"/>
      <c r="F9" s="57"/>
      <c r="L9">
        <v>0</v>
      </c>
    </row>
    <row r="10" spans="1:12" ht="15.75">
      <c r="A10" s="9"/>
      <c r="B10" s="269" t="s">
        <v>0</v>
      </c>
      <c r="C10" s="270"/>
      <c r="D10" s="53" t="s">
        <v>12</v>
      </c>
      <c r="E10" s="54" t="s">
        <v>1</v>
      </c>
      <c r="F10" s="55" t="s">
        <v>28</v>
      </c>
      <c r="L10">
        <v>0</v>
      </c>
    </row>
    <row r="11" spans="1:12" ht="15.75">
      <c r="A11" s="14" t="s">
        <v>114</v>
      </c>
      <c r="B11" s="118"/>
      <c r="C11" s="120" t="s">
        <v>57</v>
      </c>
      <c r="D11" s="119"/>
      <c r="E11" s="103"/>
      <c r="F11" s="55"/>
      <c r="L11">
        <v>0</v>
      </c>
    </row>
    <row r="12" spans="1:12" s="16" customFormat="1" ht="23.25" customHeight="1">
      <c r="A12" s="14" t="s">
        <v>322</v>
      </c>
      <c r="B12" s="15"/>
      <c r="C12" s="15">
        <v>12000</v>
      </c>
      <c r="D12" s="15"/>
      <c r="E12" s="50"/>
      <c r="F12" s="52"/>
      <c r="L12" s="16">
        <v>0</v>
      </c>
    </row>
    <row r="13" spans="1:12" s="16" customFormat="1" ht="24" customHeight="1">
      <c r="A13" s="14" t="s">
        <v>85</v>
      </c>
      <c r="B13" s="15">
        <v>0</v>
      </c>
      <c r="C13" s="15">
        <v>2500</v>
      </c>
      <c r="D13" s="15"/>
      <c r="E13" s="50"/>
      <c r="F13" s="52"/>
      <c r="L13" s="16">
        <v>0</v>
      </c>
    </row>
    <row r="14" spans="1:12" s="16" customFormat="1" ht="24" customHeight="1">
      <c r="A14" s="14" t="s">
        <v>323</v>
      </c>
      <c r="B14" s="15"/>
      <c r="C14" s="76">
        <v>600</v>
      </c>
      <c r="D14" s="15"/>
      <c r="E14" s="50"/>
      <c r="F14" s="52"/>
      <c r="L14" s="16">
        <v>0</v>
      </c>
    </row>
    <row r="15" spans="1:12" s="16" customFormat="1" ht="21" customHeight="1">
      <c r="A15" s="14" t="s">
        <v>36</v>
      </c>
      <c r="B15" s="109">
        <v>0.2</v>
      </c>
      <c r="C15" s="76">
        <f>SUM(C12:C14)*B15</f>
        <v>3020</v>
      </c>
      <c r="D15" s="15"/>
      <c r="E15" s="50"/>
      <c r="F15" s="52"/>
      <c r="L15" s="16">
        <v>0</v>
      </c>
    </row>
    <row r="16" spans="1:12" s="16" customFormat="1" ht="20.25" customHeight="1">
      <c r="A16" s="14" t="s">
        <v>35</v>
      </c>
      <c r="B16" s="109">
        <v>0.1</v>
      </c>
      <c r="C16" s="76">
        <f>SUM(C13:C15)*B16</f>
        <v>612</v>
      </c>
      <c r="D16" s="15"/>
      <c r="E16" s="50"/>
      <c r="F16" s="52"/>
      <c r="L16" s="16">
        <v>0</v>
      </c>
    </row>
    <row r="17" spans="1:12" s="16" customFormat="1" ht="20.25" customHeight="1">
      <c r="A17" s="14" t="s">
        <v>43</v>
      </c>
      <c r="B17" s="86"/>
      <c r="C17" s="76">
        <v>450</v>
      </c>
      <c r="D17" s="15"/>
      <c r="E17" s="50"/>
      <c r="F17" s="52"/>
      <c r="L17" s="16">
        <v>0</v>
      </c>
    </row>
    <row r="18" spans="1:12" s="16" customFormat="1" ht="20.25" customHeight="1">
      <c r="A18" s="14" t="s">
        <v>111</v>
      </c>
      <c r="B18" s="104"/>
      <c r="C18" s="76" t="s">
        <v>57</v>
      </c>
      <c r="D18" s="15"/>
      <c r="E18" s="50"/>
      <c r="F18" s="52"/>
      <c r="L18" s="16">
        <v>0</v>
      </c>
    </row>
    <row r="19" spans="1:12" s="16" customFormat="1" ht="21.75" customHeight="1">
      <c r="A19" s="14" t="s">
        <v>3</v>
      </c>
      <c r="B19" s="267">
        <v>250</v>
      </c>
      <c r="C19" s="268"/>
      <c r="D19" s="15"/>
      <c r="E19" s="50"/>
      <c r="F19" s="52"/>
      <c r="L19" s="16">
        <v>0</v>
      </c>
    </row>
    <row r="20" spans="1:12" s="16" customFormat="1" ht="21" customHeight="1">
      <c r="A20" s="14" t="s">
        <v>5</v>
      </c>
      <c r="B20" s="267">
        <v>0</v>
      </c>
      <c r="C20" s="268"/>
      <c r="D20" s="15"/>
      <c r="E20" s="50" t="s">
        <v>169</v>
      </c>
      <c r="F20" s="52"/>
      <c r="L20" s="16">
        <v>0</v>
      </c>
    </row>
    <row r="21" spans="1:12" s="16" customFormat="1" ht="19.5" customHeight="1">
      <c r="A21" s="14" t="s">
        <v>8</v>
      </c>
      <c r="B21" s="267" t="s">
        <v>57</v>
      </c>
      <c r="C21" s="268"/>
      <c r="D21" s="15"/>
      <c r="E21" s="50"/>
      <c r="F21" s="52"/>
      <c r="L21" s="16">
        <v>0</v>
      </c>
    </row>
    <row r="22" spans="1:12" s="16" customFormat="1" ht="17.25" customHeight="1">
      <c r="A22" s="14" t="s">
        <v>15</v>
      </c>
      <c r="B22" s="267" t="s">
        <v>57</v>
      </c>
      <c r="C22" s="268"/>
      <c r="D22" s="15"/>
      <c r="E22" s="50" t="s">
        <v>168</v>
      </c>
      <c r="F22" s="52"/>
      <c r="L22" s="16">
        <v>0</v>
      </c>
    </row>
    <row r="23" spans="1:12" s="16" customFormat="1" ht="15" customHeight="1">
      <c r="A23" s="273" t="s">
        <v>17</v>
      </c>
      <c r="B23" s="14" t="s">
        <v>2</v>
      </c>
      <c r="C23" s="15" t="s">
        <v>57</v>
      </c>
      <c r="D23" s="15"/>
      <c r="E23" s="276" t="s">
        <v>170</v>
      </c>
      <c r="F23" s="52"/>
      <c r="L23" s="16">
        <v>0</v>
      </c>
    </row>
    <row r="24" spans="1:12" s="16" customFormat="1" ht="15" customHeight="1">
      <c r="A24" s="274"/>
      <c r="B24" s="14" t="s">
        <v>18</v>
      </c>
      <c r="C24" s="15" t="s">
        <v>57</v>
      </c>
      <c r="D24" s="15"/>
      <c r="E24" s="277"/>
      <c r="F24" s="52"/>
      <c r="L24" s="16">
        <v>0</v>
      </c>
    </row>
    <row r="25" spans="1:12" s="16" customFormat="1" ht="15" customHeight="1">
      <c r="A25" s="275"/>
      <c r="B25" s="14" t="s">
        <v>19</v>
      </c>
      <c r="C25" s="15" t="s">
        <v>57</v>
      </c>
      <c r="D25" s="15"/>
      <c r="E25" s="278"/>
      <c r="F25" s="52"/>
      <c r="L25" s="16">
        <v>0</v>
      </c>
    </row>
    <row r="26" spans="1:12" s="16" customFormat="1" ht="15" customHeight="1">
      <c r="A26" s="273" t="s">
        <v>45</v>
      </c>
      <c r="B26" s="14" t="s">
        <v>46</v>
      </c>
      <c r="C26" s="15" t="s">
        <v>57</v>
      </c>
      <c r="D26" s="15"/>
      <c r="E26" s="280" t="s">
        <v>171</v>
      </c>
      <c r="F26" s="52"/>
      <c r="L26" s="16">
        <v>0</v>
      </c>
    </row>
    <row r="27" spans="1:12" s="16" customFormat="1" ht="15" customHeight="1">
      <c r="A27" s="274"/>
      <c r="B27" s="14" t="s">
        <v>47</v>
      </c>
      <c r="C27" s="15" t="s">
        <v>57</v>
      </c>
      <c r="D27" s="15"/>
      <c r="E27" s="281"/>
      <c r="F27" s="52"/>
      <c r="L27" s="16">
        <v>0</v>
      </c>
    </row>
    <row r="28" spans="1:12" s="16" customFormat="1" ht="15" customHeight="1">
      <c r="A28" s="275"/>
      <c r="B28" s="14" t="s">
        <v>48</v>
      </c>
      <c r="C28" s="15" t="s">
        <v>57</v>
      </c>
      <c r="D28" s="15"/>
      <c r="E28" s="259"/>
      <c r="F28" s="52"/>
      <c r="L28" s="16">
        <v>0</v>
      </c>
    </row>
    <row r="29" spans="1:12" s="16" customFormat="1" ht="15" customHeight="1">
      <c r="A29" s="273" t="s">
        <v>75</v>
      </c>
      <c r="B29" s="14" t="s">
        <v>46</v>
      </c>
      <c r="C29" s="15" t="s">
        <v>57</v>
      </c>
      <c r="D29" s="15"/>
      <c r="E29" s="280"/>
      <c r="F29" s="52"/>
      <c r="L29" s="16">
        <v>0</v>
      </c>
    </row>
    <row r="30" spans="1:12" s="16" customFormat="1" ht="15" customHeight="1">
      <c r="A30" s="274"/>
      <c r="B30" s="14" t="s">
        <v>47</v>
      </c>
      <c r="C30" s="15" t="s">
        <v>57</v>
      </c>
      <c r="D30" s="15"/>
      <c r="E30" s="281"/>
      <c r="F30" s="52"/>
      <c r="L30" s="16">
        <v>0</v>
      </c>
    </row>
    <row r="31" spans="1:12" s="16" customFormat="1" ht="15" customHeight="1">
      <c r="A31" s="275"/>
      <c r="B31" s="14" t="s">
        <v>48</v>
      </c>
      <c r="C31" s="15" t="s">
        <v>57</v>
      </c>
      <c r="D31" s="15"/>
      <c r="E31" s="259"/>
      <c r="F31" s="52"/>
      <c r="L31" s="16">
        <v>0</v>
      </c>
    </row>
    <row r="32" spans="1:12" s="16" customFormat="1" ht="35.25" customHeight="1">
      <c r="A32" s="45" t="s">
        <v>6</v>
      </c>
      <c r="B32" s="47"/>
      <c r="C32" s="46">
        <f>SUM(B11:C31)</f>
        <v>19432.3</v>
      </c>
      <c r="D32" s="67">
        <f>SUM(D12:D30)</f>
        <v>0</v>
      </c>
      <c r="E32" s="66"/>
      <c r="F32" s="51"/>
      <c r="L32" s="16">
        <v>0</v>
      </c>
    </row>
    <row r="33" spans="1:12" s="16" customFormat="1" ht="13.5" customHeight="1">
      <c r="A33" s="68"/>
      <c r="B33" s="69"/>
      <c r="C33" s="70"/>
      <c r="D33" s="70"/>
      <c r="E33" s="71"/>
      <c r="F33" s="72"/>
      <c r="L33" s="16">
        <v>0</v>
      </c>
    </row>
    <row r="34" spans="1:12" s="10" customFormat="1" ht="21" customHeight="1">
      <c r="A34" s="73" t="s">
        <v>29</v>
      </c>
      <c r="B34" s="3"/>
      <c r="C34" s="3"/>
      <c r="D34" s="3"/>
      <c r="E34" s="3"/>
      <c r="F34" s="4"/>
      <c r="L34" s="10">
        <v>0</v>
      </c>
    </row>
    <row r="35" spans="1:12" s="10" customFormat="1" ht="30" customHeight="1" thickBot="1">
      <c r="A35" s="21"/>
      <c r="B35" s="22"/>
      <c r="C35" s="23"/>
      <c r="D35" s="65"/>
      <c r="E35" s="6"/>
      <c r="F35" s="4"/>
      <c r="L35" s="10">
        <v>0</v>
      </c>
    </row>
    <row r="36" spans="1:12" s="10" customFormat="1" ht="15.75">
      <c r="A36" s="19" t="s">
        <v>172</v>
      </c>
      <c r="B36" s="3"/>
      <c r="C36" s="5"/>
      <c r="D36" s="24" t="s">
        <v>22</v>
      </c>
      <c r="E36" s="6"/>
      <c r="F36" s="4"/>
      <c r="L36" s="10">
        <v>0</v>
      </c>
    </row>
    <row r="37" spans="1:12" s="10" customFormat="1" ht="30" customHeight="1" thickBot="1">
      <c r="A37" s="21"/>
      <c r="B37" s="22"/>
      <c r="C37" s="23"/>
      <c r="D37" s="65"/>
      <c r="E37" s="6"/>
      <c r="F37" s="4"/>
      <c r="L37" s="10">
        <v>0</v>
      </c>
    </row>
    <row r="38" spans="1:12" s="10" customFormat="1" ht="15.75">
      <c r="A38" s="19" t="s">
        <v>116</v>
      </c>
      <c r="B38" s="3"/>
      <c r="C38" s="5"/>
      <c r="D38" s="24" t="s">
        <v>22</v>
      </c>
      <c r="E38" s="6"/>
      <c r="F38" s="4"/>
      <c r="L38" s="10">
        <v>0</v>
      </c>
    </row>
    <row r="39" spans="1:12" s="10" customFormat="1" ht="19.5" customHeight="1">
      <c r="A39" s="19"/>
      <c r="B39" s="3"/>
      <c r="C39" s="5"/>
      <c r="D39" s="6"/>
      <c r="E39" s="6"/>
      <c r="F39" s="4"/>
      <c r="L39" s="10">
        <v>0</v>
      </c>
    </row>
    <row r="40" spans="1:12" s="10" customFormat="1" ht="13.5" customHeight="1">
      <c r="A40" s="3"/>
      <c r="B40" s="3"/>
      <c r="C40" s="7"/>
      <c r="D40" s="6"/>
      <c r="E40" s="6"/>
      <c r="F40" s="4"/>
      <c r="L40" s="10">
        <v>0</v>
      </c>
    </row>
    <row r="41" spans="1:12" s="10" customFormat="1" ht="12.75" customHeight="1">
      <c r="A41" s="3"/>
      <c r="B41" s="3"/>
      <c r="C41" s="6"/>
      <c r="D41" s="6"/>
      <c r="E41" s="6"/>
      <c r="F41" s="4"/>
      <c r="L41" s="10">
        <v>0</v>
      </c>
    </row>
    <row r="42" spans="1:12" s="10" customFormat="1" ht="13.5" customHeight="1">
      <c r="A42" s="3"/>
      <c r="B42" s="3"/>
      <c r="C42" s="6"/>
      <c r="D42" s="6"/>
      <c r="E42" s="6"/>
      <c r="F42" s="4"/>
      <c r="L42" s="10">
        <v>0</v>
      </c>
    </row>
    <row r="43" spans="1:12" s="10" customFormat="1" ht="15.75">
      <c r="A43" s="3"/>
      <c r="B43" s="3"/>
      <c r="C43" s="6"/>
      <c r="D43" s="6"/>
      <c r="E43" s="6"/>
      <c r="F43" s="4"/>
      <c r="L43" s="10">
        <v>0</v>
      </c>
    </row>
    <row r="44" spans="1:12" s="10" customFormat="1" ht="15.75">
      <c r="A44" s="3"/>
      <c r="B44" s="3"/>
      <c r="C44" s="6"/>
      <c r="D44" s="8"/>
      <c r="E44" s="8"/>
      <c r="F44" s="4"/>
      <c r="L44" s="10">
        <v>0</v>
      </c>
    </row>
    <row r="45" spans="1:12" s="10" customFormat="1" ht="15.75">
      <c r="A45" s="3"/>
      <c r="B45" s="3"/>
      <c r="C45" s="6"/>
      <c r="D45" s="1"/>
      <c r="E45" s="1"/>
      <c r="F45" s="2"/>
      <c r="L45" s="10">
        <v>0</v>
      </c>
    </row>
    <row r="46" spans="1:12" s="10" customFormat="1" ht="15.75">
      <c r="A46" s="3"/>
      <c r="B46" s="3"/>
      <c r="C46" s="6"/>
      <c r="D46" s="1"/>
      <c r="E46" s="1"/>
      <c r="F46" s="2"/>
      <c r="L46" s="10">
        <v>0</v>
      </c>
    </row>
    <row r="47" spans="1:12" s="10" customFormat="1" ht="12.75">
      <c r="A47" s="8"/>
      <c r="B47" s="8"/>
      <c r="C47" s="8"/>
      <c r="D47" s="1"/>
      <c r="E47" s="1"/>
      <c r="F47" s="2"/>
      <c r="L47" s="10">
        <v>0</v>
      </c>
    </row>
    <row r="48" spans="1:12" s="11" customFormat="1" ht="12.75">
      <c r="A48" s="1"/>
      <c r="B48" s="1"/>
      <c r="C48" s="1"/>
      <c r="D48" s="1"/>
      <c r="E48" s="1"/>
      <c r="F48" s="2"/>
      <c r="L48" s="11">
        <v>0</v>
      </c>
    </row>
    <row r="49" spans="1:12" s="11" customFormat="1" ht="12.75">
      <c r="A49" s="1"/>
      <c r="B49" s="1"/>
      <c r="C49" s="1"/>
      <c r="D49" s="1"/>
      <c r="E49" s="1"/>
      <c r="F49" s="2"/>
      <c r="L49" s="11">
        <v>0</v>
      </c>
    </row>
    <row r="50" spans="1:12" s="11" customFormat="1" ht="12.75">
      <c r="A50" s="1"/>
      <c r="B50" s="1"/>
      <c r="C50" s="1"/>
      <c r="D50" s="1"/>
      <c r="E50" s="1"/>
      <c r="F50" s="2"/>
      <c r="L50" s="11">
        <v>0</v>
      </c>
    </row>
    <row r="51" spans="1:12" s="11" customFormat="1" ht="12.75">
      <c r="A51" s="1"/>
      <c r="B51" s="1"/>
      <c r="C51" s="1"/>
      <c r="D51" s="1"/>
      <c r="E51" s="1"/>
      <c r="F51" s="2"/>
      <c r="L51" s="11">
        <v>0</v>
      </c>
    </row>
    <row r="52" spans="1:12" s="11" customFormat="1" ht="12.75">
      <c r="A52" s="1"/>
      <c r="B52" s="1"/>
      <c r="C52" s="1"/>
      <c r="D52" s="1"/>
      <c r="E52" s="1"/>
      <c r="F52" s="2"/>
      <c r="L52" s="11">
        <v>0</v>
      </c>
    </row>
    <row r="53" spans="1:12" s="11" customFormat="1" ht="12.75">
      <c r="A53" s="1"/>
      <c r="B53" s="1"/>
      <c r="C53" s="1"/>
      <c r="D53" s="1"/>
      <c r="E53" s="1"/>
      <c r="F53" s="2"/>
      <c r="L53" s="11">
        <v>0</v>
      </c>
    </row>
    <row r="54" spans="1:12" s="11" customFormat="1" ht="12.75">
      <c r="A54" s="1"/>
      <c r="B54" s="1"/>
      <c r="C54" s="1"/>
      <c r="D54" s="1"/>
      <c r="E54" s="1"/>
      <c r="F54" s="2"/>
      <c r="L54" s="11">
        <v>0</v>
      </c>
    </row>
    <row r="55" spans="1:12" s="11" customFormat="1" ht="12.75">
      <c r="A55" s="1"/>
      <c r="B55" s="1"/>
      <c r="C55" s="1"/>
      <c r="D55" s="1"/>
      <c r="E55" s="1"/>
      <c r="F55" s="2"/>
      <c r="L55" s="11">
        <v>0</v>
      </c>
    </row>
    <row r="56" spans="1:12" s="11" customFormat="1" ht="12.75">
      <c r="A56" s="1"/>
      <c r="B56" s="1"/>
      <c r="C56" s="1"/>
      <c r="D56" s="1"/>
      <c r="E56" s="1"/>
      <c r="F56" s="2"/>
      <c r="L56" s="11">
        <v>0</v>
      </c>
    </row>
    <row r="57" spans="1:12" s="11" customFormat="1" ht="12.75">
      <c r="A57" s="1"/>
      <c r="B57" s="1"/>
      <c r="C57" s="1"/>
      <c r="D57" s="1"/>
      <c r="E57" s="1"/>
      <c r="F57" s="2"/>
      <c r="L57" s="11">
        <v>0</v>
      </c>
    </row>
    <row r="58" spans="1:12" s="11" customFormat="1" ht="12.75">
      <c r="A58" s="1"/>
      <c r="B58" s="1"/>
      <c r="C58" s="1"/>
      <c r="D58" s="1"/>
      <c r="E58" s="1"/>
      <c r="F58" s="2"/>
      <c r="L58" s="11">
        <v>0</v>
      </c>
    </row>
    <row r="59" spans="1:12" s="11" customFormat="1" ht="12.75">
      <c r="A59" s="1"/>
      <c r="B59" s="1"/>
      <c r="C59" s="1"/>
      <c r="D59" s="1"/>
      <c r="E59" s="1"/>
      <c r="F59" s="2"/>
      <c r="L59" s="11">
        <v>0</v>
      </c>
    </row>
    <row r="60" spans="1:12" s="11" customFormat="1" ht="12.75">
      <c r="A60" s="1"/>
      <c r="B60" s="1"/>
      <c r="C60" s="1"/>
      <c r="D60" s="1"/>
      <c r="E60" s="1"/>
      <c r="F60" s="2"/>
      <c r="L60" s="11">
        <v>0</v>
      </c>
    </row>
    <row r="61" spans="1:12" s="11" customFormat="1" ht="12.75">
      <c r="A61" s="1"/>
      <c r="B61" s="1"/>
      <c r="C61" s="1"/>
      <c r="D61" s="1"/>
      <c r="E61" s="1"/>
      <c r="F61" s="2"/>
      <c r="L61" s="11">
        <v>0</v>
      </c>
    </row>
    <row r="62" spans="1:12" s="11" customFormat="1" ht="12.75">
      <c r="A62" s="1"/>
      <c r="B62" s="1"/>
      <c r="C62" s="1"/>
      <c r="D62" s="1"/>
      <c r="E62" s="1"/>
      <c r="F62" s="2"/>
      <c r="L62" s="11">
        <v>0</v>
      </c>
    </row>
    <row r="63" spans="1:12" s="11" customFormat="1" ht="12.75">
      <c r="A63" s="1"/>
      <c r="B63" s="1"/>
      <c r="C63" s="1"/>
      <c r="D63" s="1"/>
      <c r="E63" s="1"/>
      <c r="F63" s="2"/>
      <c r="L63" s="11">
        <v>0</v>
      </c>
    </row>
    <row r="64" spans="1:12" s="11" customFormat="1" ht="12.75">
      <c r="A64" s="1"/>
      <c r="B64" s="1"/>
      <c r="C64" s="1"/>
      <c r="D64" s="1"/>
      <c r="E64" s="1"/>
      <c r="F64" s="2"/>
      <c r="L64" s="11">
        <v>0</v>
      </c>
    </row>
    <row r="65" spans="1:12" s="11" customFormat="1" ht="12.75">
      <c r="A65" s="1"/>
      <c r="B65" s="1"/>
      <c r="C65" s="1"/>
      <c r="D65" s="1"/>
      <c r="E65" s="1"/>
      <c r="F65" s="2"/>
      <c r="L65" s="11">
        <v>0</v>
      </c>
    </row>
    <row r="66" spans="1:12" s="11" customFormat="1" ht="12.75">
      <c r="A66" s="1"/>
      <c r="B66" s="1"/>
      <c r="C66" s="1"/>
      <c r="D66" s="1"/>
      <c r="E66" s="1"/>
      <c r="F66" s="2"/>
      <c r="L66" s="11">
        <v>0</v>
      </c>
    </row>
  </sheetData>
  <mergeCells count="14">
    <mergeCell ref="B3:E3"/>
    <mergeCell ref="A3:A4"/>
    <mergeCell ref="B4:E4"/>
    <mergeCell ref="B19:C19"/>
    <mergeCell ref="B21:C21"/>
    <mergeCell ref="B20:C20"/>
    <mergeCell ref="B10:C10"/>
    <mergeCell ref="A26:A28"/>
    <mergeCell ref="A29:A31"/>
    <mergeCell ref="E29:E31"/>
    <mergeCell ref="B22:C22"/>
    <mergeCell ref="A23:A25"/>
    <mergeCell ref="E23:E25"/>
    <mergeCell ref="E26:E28"/>
  </mergeCells>
  <printOptions/>
  <pageMargins left="1" right="0" top="0.25" bottom="0.25" header="0.5" footer="0.5"/>
  <pageSetup horizontalDpi="300" verticalDpi="3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1"/>
  <dimension ref="A1:L56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3" sqref="C13"/>
    </sheetView>
  </sheetViews>
  <sheetFormatPr defaultColWidth="9.140625" defaultRowHeight="12.75"/>
  <cols>
    <col min="1" max="1" width="16.28125" style="1" customWidth="1"/>
    <col min="2" max="3" width="12.7109375" style="1" customWidth="1"/>
    <col min="4" max="4" width="13.7109375" style="1" customWidth="1"/>
    <col min="5" max="5" width="28.57421875" style="1" customWidth="1"/>
    <col min="6" max="6" width="10.421875" style="2" customWidth="1"/>
  </cols>
  <sheetData>
    <row r="1" spans="1:6" ht="21" thickBot="1">
      <c r="A1" s="25" t="s">
        <v>14</v>
      </c>
      <c r="B1" s="29"/>
      <c r="C1" s="30"/>
      <c r="D1" s="58"/>
      <c r="E1" s="58"/>
      <c r="F1" s="56"/>
    </row>
    <row r="2" spans="1:6" s="12" customFormat="1" ht="19.5" customHeight="1">
      <c r="A2" s="40" t="s">
        <v>9</v>
      </c>
      <c r="B2" s="41" t="s">
        <v>157</v>
      </c>
      <c r="C2" s="26"/>
      <c r="D2" s="26"/>
      <c r="E2" s="26" t="s">
        <v>69</v>
      </c>
      <c r="F2" s="136">
        <v>7534</v>
      </c>
    </row>
    <row r="3" spans="1:12" s="12" customFormat="1" ht="19.5" customHeight="1">
      <c r="A3" s="261" t="s">
        <v>11</v>
      </c>
      <c r="B3" s="263" t="s">
        <v>158</v>
      </c>
      <c r="C3" s="271"/>
      <c r="D3" s="271"/>
      <c r="E3" s="272"/>
      <c r="F3" s="60"/>
      <c r="L3" s="12">
        <v>0</v>
      </c>
    </row>
    <row r="4" spans="1:12" s="12" customFormat="1" ht="20.25" customHeight="1">
      <c r="A4" s="262"/>
      <c r="B4" s="263" t="s">
        <v>65</v>
      </c>
      <c r="C4" s="264"/>
      <c r="D4" s="265"/>
      <c r="E4" s="266"/>
      <c r="F4" s="61"/>
      <c r="L4" s="12">
        <v>0</v>
      </c>
    </row>
    <row r="5" spans="1:12" s="12" customFormat="1" ht="18" customHeight="1">
      <c r="A5" s="32" t="s">
        <v>16</v>
      </c>
      <c r="B5" s="43" t="s">
        <v>159</v>
      </c>
      <c r="C5" s="44"/>
      <c r="D5" s="43"/>
      <c r="E5" s="62"/>
      <c r="F5" s="59"/>
      <c r="L5" s="12">
        <v>0</v>
      </c>
    </row>
    <row r="6" spans="1:12" s="12" customFormat="1" ht="18" customHeight="1">
      <c r="A6" s="32" t="s">
        <v>13</v>
      </c>
      <c r="B6" s="42">
        <v>165</v>
      </c>
      <c r="C6" s="90" t="s">
        <v>162</v>
      </c>
      <c r="D6" s="91">
        <v>0</v>
      </c>
      <c r="E6" s="26"/>
      <c r="F6" s="59"/>
      <c r="L6" s="12">
        <v>0</v>
      </c>
    </row>
    <row r="7" spans="1:12" s="13" customFormat="1" ht="18" customHeight="1">
      <c r="A7" s="33" t="s">
        <v>152</v>
      </c>
      <c r="B7" s="99">
        <v>51500</v>
      </c>
      <c r="C7" s="92"/>
      <c r="D7" s="93"/>
      <c r="E7" s="93"/>
      <c r="F7" s="64"/>
      <c r="L7" s="13">
        <v>0</v>
      </c>
    </row>
    <row r="8" spans="1:12" s="13" customFormat="1" ht="18" customHeight="1">
      <c r="A8" s="32" t="s">
        <v>23</v>
      </c>
      <c r="B8" s="27">
        <v>200000</v>
      </c>
      <c r="C8" s="28"/>
      <c r="D8" s="63" t="s">
        <v>24</v>
      </c>
      <c r="E8" s="27">
        <f>(B8*0.08)</f>
        <v>16000</v>
      </c>
      <c r="F8" s="78">
        <v>0.06</v>
      </c>
      <c r="L8" s="13">
        <v>0</v>
      </c>
    </row>
    <row r="9" spans="1:12" ht="9" customHeight="1">
      <c r="A9" s="17"/>
      <c r="B9" s="37"/>
      <c r="C9" s="38"/>
      <c r="D9" s="18"/>
      <c r="E9" s="38"/>
      <c r="F9" s="57"/>
      <c r="L9">
        <v>0</v>
      </c>
    </row>
    <row r="10" spans="1:12" ht="15.75">
      <c r="A10" s="9"/>
      <c r="B10" s="269" t="s">
        <v>0</v>
      </c>
      <c r="C10" s="270"/>
      <c r="D10" s="53" t="s">
        <v>12</v>
      </c>
      <c r="E10" s="54" t="s">
        <v>1</v>
      </c>
      <c r="F10" s="55" t="s">
        <v>28</v>
      </c>
      <c r="L10">
        <v>0</v>
      </c>
    </row>
    <row r="11" spans="1:12" s="16" customFormat="1" ht="23.25" customHeight="1">
      <c r="A11" s="14" t="s">
        <v>53</v>
      </c>
      <c r="B11" s="267" t="s">
        <v>57</v>
      </c>
      <c r="C11" s="279"/>
      <c r="D11" s="15"/>
      <c r="E11" s="50"/>
      <c r="F11" s="52"/>
      <c r="L11" s="16">
        <v>0</v>
      </c>
    </row>
    <row r="12" spans="1:12" s="16" customFormat="1" ht="24" customHeight="1">
      <c r="A12" s="14" t="s">
        <v>7</v>
      </c>
      <c r="B12" s="15" t="s">
        <v>160</v>
      </c>
      <c r="C12" s="15">
        <f>62*B6</f>
        <v>10230</v>
      </c>
      <c r="D12" s="15"/>
      <c r="E12" s="50" t="s">
        <v>61</v>
      </c>
      <c r="F12" s="52"/>
      <c r="L12" s="16">
        <v>0</v>
      </c>
    </row>
    <row r="13" spans="1:12" s="16" customFormat="1" ht="24" customHeight="1">
      <c r="A13" s="14" t="s">
        <v>80</v>
      </c>
      <c r="B13" s="15"/>
      <c r="C13" s="76">
        <f>(B6/5)*38</f>
        <v>1254</v>
      </c>
      <c r="D13" s="15"/>
      <c r="E13" s="50" t="s">
        <v>305</v>
      </c>
      <c r="F13" s="52"/>
      <c r="L13" s="16">
        <v>0</v>
      </c>
    </row>
    <row r="14" spans="1:12" s="16" customFormat="1" ht="21" customHeight="1">
      <c r="A14" s="14" t="s">
        <v>36</v>
      </c>
      <c r="B14" s="82">
        <v>0.2</v>
      </c>
      <c r="C14" s="76">
        <f>SUM(C12:C13)*B14</f>
        <v>2296.8</v>
      </c>
      <c r="D14" s="15"/>
      <c r="E14" s="50"/>
      <c r="F14" s="52"/>
      <c r="L14" s="16">
        <v>0</v>
      </c>
    </row>
    <row r="15" spans="1:12" s="16" customFormat="1" ht="20.25" customHeight="1">
      <c r="A15" s="14" t="s">
        <v>35</v>
      </c>
      <c r="B15" s="82">
        <v>0.1</v>
      </c>
      <c r="C15" s="76">
        <f>SUM(C12:C14)*B15</f>
        <v>1378.08</v>
      </c>
      <c r="D15" s="15"/>
      <c r="E15" s="50"/>
      <c r="F15" s="52"/>
      <c r="L15" s="16">
        <v>0</v>
      </c>
    </row>
    <row r="16" spans="1:12" s="16" customFormat="1" ht="21.75" customHeight="1">
      <c r="A16" s="14" t="s">
        <v>5</v>
      </c>
      <c r="B16" s="79"/>
      <c r="C16" s="76">
        <v>395</v>
      </c>
      <c r="D16" s="15"/>
      <c r="E16" s="50" t="s">
        <v>161</v>
      </c>
      <c r="F16" s="52"/>
      <c r="L16" s="16">
        <v>0</v>
      </c>
    </row>
    <row r="17" spans="1:12" s="16" customFormat="1" ht="19.5" customHeight="1">
      <c r="A17" s="14" t="s">
        <v>8</v>
      </c>
      <c r="B17" s="267" t="s">
        <v>57</v>
      </c>
      <c r="C17" s="268"/>
      <c r="D17" s="15"/>
      <c r="E17" s="50"/>
      <c r="F17" s="52"/>
      <c r="L17" s="16">
        <v>0</v>
      </c>
    </row>
    <row r="18" spans="1:12" s="16" customFormat="1" ht="15" customHeight="1">
      <c r="A18" s="273" t="s">
        <v>17</v>
      </c>
      <c r="B18" s="14" t="s">
        <v>2</v>
      </c>
      <c r="C18" s="15" t="s">
        <v>57</v>
      </c>
      <c r="D18" s="15"/>
      <c r="E18" s="276" t="s">
        <v>58</v>
      </c>
      <c r="F18" s="52"/>
      <c r="L18" s="16">
        <v>0</v>
      </c>
    </row>
    <row r="19" spans="1:12" s="16" customFormat="1" ht="15" customHeight="1">
      <c r="A19" s="274"/>
      <c r="B19" s="14" t="s">
        <v>18</v>
      </c>
      <c r="C19" s="15" t="s">
        <v>57</v>
      </c>
      <c r="D19" s="15"/>
      <c r="E19" s="277"/>
      <c r="F19" s="52"/>
      <c r="L19" s="16">
        <v>0</v>
      </c>
    </row>
    <row r="20" spans="1:12" s="16" customFormat="1" ht="15" customHeight="1">
      <c r="A20" s="275"/>
      <c r="B20" s="14" t="s">
        <v>19</v>
      </c>
      <c r="C20" s="15"/>
      <c r="D20" s="15"/>
      <c r="E20" s="278"/>
      <c r="F20" s="52"/>
      <c r="L20" s="16">
        <v>0</v>
      </c>
    </row>
    <row r="21" spans="1:12" s="16" customFormat="1" ht="17.25" customHeight="1">
      <c r="A21" s="14" t="s">
        <v>15</v>
      </c>
      <c r="B21" s="267">
        <v>120</v>
      </c>
      <c r="C21" s="268"/>
      <c r="D21" s="15"/>
      <c r="E21" s="50" t="s">
        <v>56</v>
      </c>
      <c r="F21" s="52"/>
      <c r="L21" s="16">
        <v>0</v>
      </c>
    </row>
    <row r="22" spans="1:12" s="16" customFormat="1" ht="35.25" customHeight="1">
      <c r="A22" s="45" t="s">
        <v>6</v>
      </c>
      <c r="B22" s="47"/>
      <c r="C22" s="160">
        <f>SUM(B11:C21)</f>
        <v>15674.18</v>
      </c>
      <c r="D22" s="67">
        <f>SUM(D11:D21)</f>
        <v>0</v>
      </c>
      <c r="E22" s="66"/>
      <c r="F22" s="51"/>
      <c r="L22" s="16">
        <v>0</v>
      </c>
    </row>
    <row r="23" spans="1:12" s="16" customFormat="1" ht="13.5" customHeight="1">
      <c r="A23" s="68"/>
      <c r="B23" s="69"/>
      <c r="C23" s="70"/>
      <c r="D23" s="70"/>
      <c r="E23" s="71"/>
      <c r="F23" s="72"/>
      <c r="L23" s="16">
        <v>0</v>
      </c>
    </row>
    <row r="24" spans="1:12" s="10" customFormat="1" ht="21" customHeight="1">
      <c r="A24" s="73" t="s">
        <v>29</v>
      </c>
      <c r="B24" s="3"/>
      <c r="C24" s="3"/>
      <c r="D24" s="3"/>
      <c r="E24" s="3"/>
      <c r="F24" s="4"/>
      <c r="L24" s="10">
        <v>0</v>
      </c>
    </row>
    <row r="25" spans="1:12" s="10" customFormat="1" ht="30" customHeight="1" thickBot="1">
      <c r="A25" s="21"/>
      <c r="B25" s="22"/>
      <c r="C25" s="23"/>
      <c r="D25" s="65"/>
      <c r="E25" s="6"/>
      <c r="F25" s="4"/>
      <c r="L25" s="10">
        <v>0</v>
      </c>
    </row>
    <row r="26" spans="1:12" s="10" customFormat="1" ht="15.75">
      <c r="A26" s="19" t="s">
        <v>172</v>
      </c>
      <c r="B26" s="3"/>
      <c r="C26" s="5"/>
      <c r="D26" s="24" t="s">
        <v>22</v>
      </c>
      <c r="E26" s="6"/>
      <c r="F26" s="4"/>
      <c r="L26" s="10">
        <v>0</v>
      </c>
    </row>
    <row r="27" spans="1:12" s="10" customFormat="1" ht="30" customHeight="1" thickBot="1">
      <c r="A27" s="21"/>
      <c r="B27" s="22"/>
      <c r="C27" s="23"/>
      <c r="D27" s="65"/>
      <c r="E27" s="6"/>
      <c r="F27" s="4"/>
      <c r="L27" s="10">
        <v>0</v>
      </c>
    </row>
    <row r="28" spans="1:12" s="10" customFormat="1" ht="15.75">
      <c r="A28" s="19" t="s">
        <v>116</v>
      </c>
      <c r="B28" s="3"/>
      <c r="C28" s="5"/>
      <c r="D28" s="24" t="s">
        <v>22</v>
      </c>
      <c r="E28" s="6"/>
      <c r="F28" s="4"/>
      <c r="L28" s="10">
        <v>0</v>
      </c>
    </row>
    <row r="29" spans="1:12" s="10" customFormat="1" ht="19.5" customHeight="1">
      <c r="A29" s="19"/>
      <c r="B29" s="3"/>
      <c r="C29" s="5"/>
      <c r="D29" s="6"/>
      <c r="E29" s="6"/>
      <c r="F29" s="4"/>
      <c r="L29" s="10">
        <v>0</v>
      </c>
    </row>
    <row r="30" spans="1:12" s="10" customFormat="1" ht="13.5" customHeight="1">
      <c r="A30" s="3"/>
      <c r="B30" s="3"/>
      <c r="C30" s="7"/>
      <c r="D30" s="6"/>
      <c r="E30" s="6"/>
      <c r="F30" s="4"/>
      <c r="L30" s="10">
        <v>0</v>
      </c>
    </row>
    <row r="31" spans="1:12" s="10" customFormat="1" ht="12.75" customHeight="1">
      <c r="A31" s="3"/>
      <c r="B31" s="3"/>
      <c r="C31" s="6"/>
      <c r="D31" s="6"/>
      <c r="E31" s="6"/>
      <c r="F31" s="4"/>
      <c r="L31" s="10">
        <v>0</v>
      </c>
    </row>
    <row r="32" spans="1:12" s="10" customFormat="1" ht="13.5" customHeight="1">
      <c r="A32" s="3"/>
      <c r="B32" s="3"/>
      <c r="C32" s="6"/>
      <c r="D32" s="6"/>
      <c r="E32" s="6"/>
      <c r="F32" s="4"/>
      <c r="L32" s="10">
        <v>0</v>
      </c>
    </row>
    <row r="33" spans="1:12" s="10" customFormat="1" ht="15.75">
      <c r="A33" s="3"/>
      <c r="B33" s="3"/>
      <c r="C33" s="6"/>
      <c r="D33" s="6"/>
      <c r="E33" s="6"/>
      <c r="F33" s="4"/>
      <c r="L33" s="10">
        <v>0</v>
      </c>
    </row>
    <row r="34" spans="1:12" s="10" customFormat="1" ht="15.75">
      <c r="A34" s="3"/>
      <c r="B34" s="3"/>
      <c r="C34" s="6"/>
      <c r="D34" s="8"/>
      <c r="E34" s="8"/>
      <c r="F34" s="4"/>
      <c r="L34" s="10">
        <v>0</v>
      </c>
    </row>
    <row r="35" spans="1:12" s="10" customFormat="1" ht="15.75">
      <c r="A35" s="3"/>
      <c r="B35" s="3"/>
      <c r="C35" s="6"/>
      <c r="D35" s="1"/>
      <c r="E35" s="1"/>
      <c r="F35" s="2"/>
      <c r="L35" s="10">
        <v>0</v>
      </c>
    </row>
    <row r="36" spans="1:12" s="10" customFormat="1" ht="15.75">
      <c r="A36" s="3"/>
      <c r="B36" s="3"/>
      <c r="C36" s="6"/>
      <c r="D36" s="1"/>
      <c r="E36" s="1"/>
      <c r="F36" s="2"/>
      <c r="L36" s="10">
        <v>0</v>
      </c>
    </row>
    <row r="37" spans="1:12" s="10" customFormat="1" ht="12.75">
      <c r="A37" s="8"/>
      <c r="B37" s="8"/>
      <c r="C37" s="8"/>
      <c r="D37" s="1"/>
      <c r="E37" s="1"/>
      <c r="F37" s="2"/>
      <c r="L37" s="10">
        <v>0</v>
      </c>
    </row>
    <row r="38" spans="1:12" s="11" customFormat="1" ht="12.75">
      <c r="A38" s="1"/>
      <c r="B38" s="1"/>
      <c r="C38" s="1"/>
      <c r="D38" s="1"/>
      <c r="E38" s="1"/>
      <c r="F38" s="2"/>
      <c r="L38" s="11">
        <v>0</v>
      </c>
    </row>
    <row r="39" spans="1:12" s="11" customFormat="1" ht="12.75">
      <c r="A39" s="1"/>
      <c r="B39" s="1"/>
      <c r="C39" s="1"/>
      <c r="D39" s="1"/>
      <c r="E39" s="1"/>
      <c r="F39" s="2"/>
      <c r="L39" s="11">
        <v>0</v>
      </c>
    </row>
    <row r="40" spans="1:12" s="11" customFormat="1" ht="12.75">
      <c r="A40" s="1"/>
      <c r="B40" s="1"/>
      <c r="C40" s="1"/>
      <c r="D40" s="1"/>
      <c r="E40" s="1"/>
      <c r="F40" s="2"/>
      <c r="L40" s="11">
        <v>0</v>
      </c>
    </row>
    <row r="41" spans="1:12" s="11" customFormat="1" ht="12.75">
      <c r="A41" s="1"/>
      <c r="B41" s="1"/>
      <c r="C41" s="1"/>
      <c r="D41" s="1"/>
      <c r="E41" s="1"/>
      <c r="F41" s="2"/>
      <c r="L41" s="11">
        <v>0</v>
      </c>
    </row>
    <row r="42" spans="1:12" s="11" customFormat="1" ht="12.75">
      <c r="A42" s="1"/>
      <c r="B42" s="1"/>
      <c r="C42" s="1"/>
      <c r="D42" s="1"/>
      <c r="E42" s="1"/>
      <c r="F42" s="2"/>
      <c r="L42" s="11">
        <v>0</v>
      </c>
    </row>
    <row r="43" spans="1:12" s="11" customFormat="1" ht="12.75">
      <c r="A43" s="1"/>
      <c r="B43" s="1"/>
      <c r="C43" s="1"/>
      <c r="D43" s="1"/>
      <c r="E43" s="1"/>
      <c r="F43" s="2"/>
      <c r="L43" s="11">
        <v>0</v>
      </c>
    </row>
    <row r="44" spans="1:12" s="11" customFormat="1" ht="12.75">
      <c r="A44" s="1"/>
      <c r="B44" s="1"/>
      <c r="C44" s="1"/>
      <c r="D44" s="1"/>
      <c r="E44" s="1"/>
      <c r="F44" s="2"/>
      <c r="L44" s="11">
        <v>0</v>
      </c>
    </row>
    <row r="45" spans="1:12" s="11" customFormat="1" ht="12.75">
      <c r="A45" s="1"/>
      <c r="B45" s="1"/>
      <c r="C45" s="1"/>
      <c r="D45" s="1"/>
      <c r="E45" s="1"/>
      <c r="F45" s="2"/>
      <c r="L45" s="11">
        <v>0</v>
      </c>
    </row>
    <row r="46" spans="1:12" s="11" customFormat="1" ht="12.75">
      <c r="A46" s="1"/>
      <c r="B46" s="1"/>
      <c r="C46" s="1"/>
      <c r="D46" s="1"/>
      <c r="E46" s="1"/>
      <c r="F46" s="2"/>
      <c r="L46" s="11">
        <v>0</v>
      </c>
    </row>
    <row r="47" spans="1:12" s="11" customFormat="1" ht="12.75">
      <c r="A47" s="1"/>
      <c r="B47" s="1"/>
      <c r="C47" s="1"/>
      <c r="D47" s="1"/>
      <c r="E47" s="1"/>
      <c r="F47" s="2"/>
      <c r="L47" s="11">
        <v>0</v>
      </c>
    </row>
    <row r="48" spans="1:12" s="11" customFormat="1" ht="12.75">
      <c r="A48" s="1"/>
      <c r="B48" s="1"/>
      <c r="C48" s="1"/>
      <c r="D48" s="1"/>
      <c r="E48" s="1"/>
      <c r="F48" s="2"/>
      <c r="L48" s="11">
        <v>0</v>
      </c>
    </row>
    <row r="49" spans="1:12" s="11" customFormat="1" ht="12.75">
      <c r="A49" s="1"/>
      <c r="B49" s="1"/>
      <c r="C49" s="1"/>
      <c r="D49" s="1"/>
      <c r="E49" s="1"/>
      <c r="F49" s="2"/>
      <c r="L49" s="11">
        <v>0</v>
      </c>
    </row>
    <row r="50" spans="1:12" s="11" customFormat="1" ht="12.75">
      <c r="A50" s="1"/>
      <c r="B50" s="1"/>
      <c r="C50" s="1"/>
      <c r="D50" s="1"/>
      <c r="E50" s="1"/>
      <c r="F50" s="2"/>
      <c r="L50" s="11">
        <v>0</v>
      </c>
    </row>
    <row r="51" spans="1:12" s="11" customFormat="1" ht="12.75">
      <c r="A51" s="1"/>
      <c r="B51" s="1"/>
      <c r="C51" s="1"/>
      <c r="D51" s="1"/>
      <c r="E51" s="1"/>
      <c r="F51" s="2"/>
      <c r="L51" s="11">
        <v>0</v>
      </c>
    </row>
    <row r="52" spans="1:12" s="11" customFormat="1" ht="12.75">
      <c r="A52" s="1"/>
      <c r="B52" s="1"/>
      <c r="C52" s="1"/>
      <c r="D52" s="1"/>
      <c r="E52" s="1"/>
      <c r="F52" s="2"/>
      <c r="L52" s="11">
        <v>0</v>
      </c>
    </row>
    <row r="53" spans="1:12" s="11" customFormat="1" ht="12.75">
      <c r="A53" s="1"/>
      <c r="B53" s="1"/>
      <c r="C53" s="1"/>
      <c r="D53" s="1"/>
      <c r="E53" s="1"/>
      <c r="F53" s="2"/>
      <c r="L53" s="11">
        <v>0</v>
      </c>
    </row>
    <row r="54" spans="1:12" s="11" customFormat="1" ht="12.75">
      <c r="A54" s="1"/>
      <c r="B54" s="1"/>
      <c r="C54" s="1"/>
      <c r="D54" s="1"/>
      <c r="E54" s="1"/>
      <c r="F54" s="2"/>
      <c r="L54" s="11">
        <v>0</v>
      </c>
    </row>
    <row r="55" spans="1:12" s="11" customFormat="1" ht="12.75">
      <c r="A55" s="1"/>
      <c r="B55" s="1"/>
      <c r="C55" s="1"/>
      <c r="D55" s="1"/>
      <c r="E55" s="1"/>
      <c r="F55" s="2"/>
      <c r="L55" s="11">
        <v>0</v>
      </c>
    </row>
    <row r="56" spans="1:12" s="11" customFormat="1" ht="12.75">
      <c r="A56" s="1"/>
      <c r="B56" s="1"/>
      <c r="C56" s="1"/>
      <c r="D56" s="1"/>
      <c r="E56" s="1"/>
      <c r="F56" s="2"/>
      <c r="L56" s="11">
        <v>0</v>
      </c>
    </row>
  </sheetData>
  <mergeCells count="9">
    <mergeCell ref="B3:E3"/>
    <mergeCell ref="A3:A4"/>
    <mergeCell ref="B4:E4"/>
    <mergeCell ref="B21:C21"/>
    <mergeCell ref="A18:A20"/>
    <mergeCell ref="E18:E20"/>
    <mergeCell ref="B17:C17"/>
    <mergeCell ref="B10:C10"/>
    <mergeCell ref="B11:C11"/>
  </mergeCells>
  <printOptions/>
  <pageMargins left="1" right="0" top="0.25" bottom="0.25" header="0.5" footer="0.5"/>
  <pageSetup horizontalDpi="300" verticalDpi="3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2"/>
  <dimension ref="A1:F66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I4" sqref="I4"/>
    </sheetView>
  </sheetViews>
  <sheetFormatPr defaultColWidth="9.140625" defaultRowHeight="12.75"/>
  <cols>
    <col min="1" max="1" width="16.28125" style="1" customWidth="1"/>
    <col min="2" max="3" width="12.7109375" style="1" customWidth="1"/>
    <col min="4" max="4" width="13.7109375" style="1" customWidth="1"/>
    <col min="5" max="5" width="28.57421875" style="1" customWidth="1"/>
    <col min="6" max="6" width="10.421875" style="2" customWidth="1"/>
  </cols>
  <sheetData>
    <row r="1" spans="1:6" ht="21" thickBot="1">
      <c r="A1" s="25" t="s">
        <v>14</v>
      </c>
      <c r="B1" s="106"/>
      <c r="C1" s="107"/>
      <c r="D1" s="107"/>
      <c r="E1" s="107"/>
      <c r="F1" s="108"/>
    </row>
    <row r="2" spans="1:6" s="12" customFormat="1" ht="19.5" customHeight="1">
      <c r="A2" s="40" t="s">
        <v>9</v>
      </c>
      <c r="B2" s="105" t="s">
        <v>164</v>
      </c>
      <c r="C2" s="34"/>
      <c r="D2" s="34"/>
      <c r="E2" s="34"/>
      <c r="F2" s="61"/>
    </row>
    <row r="3" spans="1:6" s="12" customFormat="1" ht="19.5" customHeight="1">
      <c r="A3" s="261" t="s">
        <v>11</v>
      </c>
      <c r="B3" s="263" t="s">
        <v>165</v>
      </c>
      <c r="C3" s="271"/>
      <c r="D3" s="271"/>
      <c r="E3" s="272"/>
      <c r="F3" s="60"/>
    </row>
    <row r="4" spans="1:6" s="12" customFormat="1" ht="20.25" customHeight="1">
      <c r="A4" s="262"/>
      <c r="B4" s="263" t="s">
        <v>166</v>
      </c>
      <c r="C4" s="264"/>
      <c r="D4" s="265"/>
      <c r="E4" s="266"/>
      <c r="F4" s="61"/>
    </row>
    <row r="5" spans="1:6" s="12" customFormat="1" ht="18" customHeight="1">
      <c r="A5" s="32" t="s">
        <v>249</v>
      </c>
      <c r="B5" s="43" t="s">
        <v>167</v>
      </c>
      <c r="C5" s="44"/>
      <c r="D5" s="43"/>
      <c r="E5" s="62"/>
      <c r="F5" s="59"/>
    </row>
    <row r="6" spans="1:6" s="12" customFormat="1" ht="18" customHeight="1">
      <c r="A6" s="32" t="s">
        <v>13</v>
      </c>
      <c r="B6" s="42">
        <v>0</v>
      </c>
      <c r="C6" s="90" t="s">
        <v>37</v>
      </c>
      <c r="D6" s="91">
        <v>0</v>
      </c>
      <c r="E6" s="26"/>
      <c r="F6" s="59"/>
    </row>
    <row r="7" spans="1:6" s="13" customFormat="1" ht="18" customHeight="1">
      <c r="A7" s="33" t="s">
        <v>163</v>
      </c>
      <c r="B7" s="100">
        <v>0</v>
      </c>
      <c r="C7" s="92"/>
      <c r="D7" s="93"/>
      <c r="E7" s="93"/>
      <c r="F7" s="64"/>
    </row>
    <row r="8" spans="1:6" s="13" customFormat="1" ht="18" customHeight="1">
      <c r="A8" s="32" t="s">
        <v>23</v>
      </c>
      <c r="B8" s="27">
        <v>0</v>
      </c>
      <c r="C8" s="28"/>
      <c r="D8" s="63" t="s">
        <v>24</v>
      </c>
      <c r="E8" s="27">
        <f>B8*F8</f>
        <v>0</v>
      </c>
      <c r="F8" s="78">
        <v>0.05</v>
      </c>
    </row>
    <row r="9" spans="1:6" ht="9" customHeight="1">
      <c r="A9" s="17"/>
      <c r="B9" s="37"/>
      <c r="C9" s="38"/>
      <c r="D9" s="18"/>
      <c r="E9" s="38"/>
      <c r="F9" s="57"/>
    </row>
    <row r="10" spans="1:6" ht="15.75">
      <c r="A10" s="9"/>
      <c r="B10" s="269" t="s">
        <v>0</v>
      </c>
      <c r="C10" s="270"/>
      <c r="D10" s="53" t="s">
        <v>12</v>
      </c>
      <c r="E10" s="54" t="s">
        <v>1</v>
      </c>
      <c r="F10" s="55" t="s">
        <v>28</v>
      </c>
    </row>
    <row r="11" spans="1:6" ht="15.75">
      <c r="A11" s="14" t="s">
        <v>114</v>
      </c>
      <c r="B11" s="118"/>
      <c r="C11" s="120">
        <v>-2000</v>
      </c>
      <c r="D11" s="119"/>
      <c r="E11" s="103"/>
      <c r="F11" s="55"/>
    </row>
    <row r="12" spans="1:6" s="16" customFormat="1" ht="23.25" customHeight="1">
      <c r="A12" s="14" t="s">
        <v>115</v>
      </c>
      <c r="B12" s="15"/>
      <c r="C12" s="15">
        <v>0</v>
      </c>
      <c r="D12" s="15"/>
      <c r="E12" s="50"/>
      <c r="F12" s="52"/>
    </row>
    <row r="13" spans="1:6" s="16" customFormat="1" ht="24" customHeight="1">
      <c r="A13" s="14" t="s">
        <v>7</v>
      </c>
      <c r="B13" s="15">
        <v>0</v>
      </c>
      <c r="C13" s="15">
        <f>B6*B13</f>
        <v>0</v>
      </c>
      <c r="D13" s="15"/>
      <c r="E13" s="50"/>
      <c r="F13" s="52"/>
    </row>
    <row r="14" spans="1:6" s="16" customFormat="1" ht="24" customHeight="1">
      <c r="A14" s="14" t="s">
        <v>59</v>
      </c>
      <c r="B14" s="15"/>
      <c r="C14" s="76">
        <v>0</v>
      </c>
      <c r="D14" s="15"/>
      <c r="E14" s="50"/>
      <c r="F14" s="52"/>
    </row>
    <row r="15" spans="1:6" s="16" customFormat="1" ht="21" customHeight="1">
      <c r="A15" s="14" t="s">
        <v>36</v>
      </c>
      <c r="B15" s="109">
        <v>0</v>
      </c>
      <c r="C15" s="76">
        <f>SUM(C12:C14)*B15</f>
        <v>0</v>
      </c>
      <c r="D15" s="15"/>
      <c r="E15" s="50"/>
      <c r="F15" s="52"/>
    </row>
    <row r="16" spans="1:6" s="16" customFormat="1" ht="20.25" customHeight="1">
      <c r="A16" s="14" t="s">
        <v>35</v>
      </c>
      <c r="B16" s="109">
        <v>0</v>
      </c>
      <c r="C16" s="76">
        <f>SUM(C13:C15)*B16</f>
        <v>0</v>
      </c>
      <c r="D16" s="15"/>
      <c r="E16" s="50"/>
      <c r="F16" s="52"/>
    </row>
    <row r="17" spans="1:6" s="16" customFormat="1" ht="20.25" customHeight="1">
      <c r="A17" s="14" t="s">
        <v>43</v>
      </c>
      <c r="B17" s="86"/>
      <c r="C17" s="76">
        <v>0</v>
      </c>
      <c r="D17" s="15"/>
      <c r="E17" s="50"/>
      <c r="F17" s="52"/>
    </row>
    <row r="18" spans="1:6" s="16" customFormat="1" ht="20.25" customHeight="1">
      <c r="A18" s="14" t="s">
        <v>111</v>
      </c>
      <c r="B18" s="104"/>
      <c r="C18" s="76">
        <v>0</v>
      </c>
      <c r="D18" s="15"/>
      <c r="E18" s="50"/>
      <c r="F18" s="52"/>
    </row>
    <row r="19" spans="1:6" s="16" customFormat="1" ht="21.75" customHeight="1">
      <c r="A19" s="14" t="s">
        <v>3</v>
      </c>
      <c r="B19" s="267">
        <v>0</v>
      </c>
      <c r="C19" s="268"/>
      <c r="D19" s="15"/>
      <c r="E19" s="50"/>
      <c r="F19" s="52"/>
    </row>
    <row r="20" spans="1:6" s="16" customFormat="1" ht="21" customHeight="1">
      <c r="A20" s="14" t="s">
        <v>5</v>
      </c>
      <c r="B20" s="267">
        <v>0</v>
      </c>
      <c r="C20" s="268"/>
      <c r="D20" s="15"/>
      <c r="E20" s="50" t="s">
        <v>169</v>
      </c>
      <c r="F20" s="52"/>
    </row>
    <row r="21" spans="1:6" s="16" customFormat="1" ht="19.5" customHeight="1">
      <c r="A21" s="14" t="s">
        <v>8</v>
      </c>
      <c r="B21" s="267">
        <v>0</v>
      </c>
      <c r="C21" s="268"/>
      <c r="D21" s="15"/>
      <c r="E21" s="50"/>
      <c r="F21" s="52"/>
    </row>
    <row r="22" spans="1:6" s="16" customFormat="1" ht="17.25" customHeight="1">
      <c r="A22" s="14" t="s">
        <v>15</v>
      </c>
      <c r="B22" s="267">
        <v>0</v>
      </c>
      <c r="C22" s="268"/>
      <c r="D22" s="15"/>
      <c r="E22" s="50" t="s">
        <v>168</v>
      </c>
      <c r="F22" s="52"/>
    </row>
    <row r="23" spans="1:6" s="16" customFormat="1" ht="15" customHeight="1">
      <c r="A23" s="273" t="s">
        <v>17</v>
      </c>
      <c r="B23" s="14" t="s">
        <v>2</v>
      </c>
      <c r="C23" s="15">
        <v>0</v>
      </c>
      <c r="D23" s="15"/>
      <c r="E23" s="276" t="s">
        <v>170</v>
      </c>
      <c r="F23" s="52"/>
    </row>
    <row r="24" spans="1:6" s="16" customFormat="1" ht="15" customHeight="1">
      <c r="A24" s="274"/>
      <c r="B24" s="14" t="s">
        <v>18</v>
      </c>
      <c r="C24" s="15">
        <v>0</v>
      </c>
      <c r="D24" s="15"/>
      <c r="E24" s="277"/>
      <c r="F24" s="52"/>
    </row>
    <row r="25" spans="1:6" s="16" customFormat="1" ht="15" customHeight="1">
      <c r="A25" s="275"/>
      <c r="B25" s="14" t="s">
        <v>19</v>
      </c>
      <c r="C25" s="15">
        <v>0</v>
      </c>
      <c r="D25" s="15"/>
      <c r="E25" s="278"/>
      <c r="F25" s="52"/>
    </row>
    <row r="26" spans="1:6" s="16" customFormat="1" ht="15" customHeight="1">
      <c r="A26" s="273" t="s">
        <v>45</v>
      </c>
      <c r="B26" s="14" t="s">
        <v>46</v>
      </c>
      <c r="C26" s="15">
        <v>0</v>
      </c>
      <c r="D26" s="15"/>
      <c r="E26" s="280" t="s">
        <v>171</v>
      </c>
      <c r="F26" s="52"/>
    </row>
    <row r="27" spans="1:6" s="16" customFormat="1" ht="15" customHeight="1">
      <c r="A27" s="274"/>
      <c r="B27" s="14" t="s">
        <v>47</v>
      </c>
      <c r="C27" s="15">
        <v>0</v>
      </c>
      <c r="D27" s="15"/>
      <c r="E27" s="281"/>
      <c r="F27" s="52"/>
    </row>
    <row r="28" spans="1:6" s="16" customFormat="1" ht="15" customHeight="1">
      <c r="A28" s="275"/>
      <c r="B28" s="14" t="s">
        <v>48</v>
      </c>
      <c r="C28" s="15">
        <v>0</v>
      </c>
      <c r="D28" s="15"/>
      <c r="E28" s="259"/>
      <c r="F28" s="52"/>
    </row>
    <row r="29" spans="1:6" s="16" customFormat="1" ht="15" customHeight="1">
      <c r="A29" s="273" t="s">
        <v>75</v>
      </c>
      <c r="B29" s="14" t="s">
        <v>46</v>
      </c>
      <c r="C29" s="15">
        <v>0</v>
      </c>
      <c r="D29" s="15"/>
      <c r="E29" s="280"/>
      <c r="F29" s="52"/>
    </row>
    <row r="30" spans="1:6" s="16" customFormat="1" ht="15" customHeight="1">
      <c r="A30" s="274"/>
      <c r="B30" s="14" t="s">
        <v>47</v>
      </c>
      <c r="C30" s="15">
        <v>0</v>
      </c>
      <c r="D30" s="15"/>
      <c r="E30" s="281"/>
      <c r="F30" s="52"/>
    </row>
    <row r="31" spans="1:6" s="16" customFormat="1" ht="15" customHeight="1">
      <c r="A31" s="275"/>
      <c r="B31" s="14" t="s">
        <v>48</v>
      </c>
      <c r="C31" s="15">
        <v>0</v>
      </c>
      <c r="D31" s="15"/>
      <c r="E31" s="259"/>
      <c r="F31" s="52"/>
    </row>
    <row r="32" spans="1:6" s="16" customFormat="1" ht="35.25" customHeight="1">
      <c r="A32" s="45" t="s">
        <v>6</v>
      </c>
      <c r="B32" s="47"/>
      <c r="C32" s="46">
        <f>SUM(B11:C31)</f>
        <v>-2000</v>
      </c>
      <c r="D32" s="67">
        <f>SUM(D12:D30)</f>
        <v>0</v>
      </c>
      <c r="E32" s="66"/>
      <c r="F32" s="51"/>
    </row>
    <row r="33" spans="1:6" s="16" customFormat="1" ht="13.5" customHeight="1">
      <c r="A33" s="68"/>
      <c r="B33" s="69"/>
      <c r="C33" s="70"/>
      <c r="D33" s="70"/>
      <c r="E33" s="71"/>
      <c r="F33" s="72"/>
    </row>
    <row r="34" spans="1:6" s="10" customFormat="1" ht="21" customHeight="1">
      <c r="A34" s="73" t="s">
        <v>29</v>
      </c>
      <c r="B34" s="3"/>
      <c r="C34" s="3"/>
      <c r="D34" s="3"/>
      <c r="E34" s="3"/>
      <c r="F34" s="4"/>
    </row>
    <row r="35" spans="1:6" s="10" customFormat="1" ht="30" customHeight="1" thickBot="1">
      <c r="A35" s="21"/>
      <c r="B35" s="22"/>
      <c r="C35" s="23"/>
      <c r="D35" s="65"/>
      <c r="E35" s="6"/>
      <c r="F35" s="4"/>
    </row>
    <row r="36" spans="1:6" s="10" customFormat="1" ht="15.75">
      <c r="A36" s="19" t="s">
        <v>172</v>
      </c>
      <c r="B36" s="3"/>
      <c r="C36" s="5"/>
      <c r="D36" s="24" t="s">
        <v>22</v>
      </c>
      <c r="E36" s="6"/>
      <c r="F36" s="4"/>
    </row>
    <row r="37" spans="1:6" s="10" customFormat="1" ht="30" customHeight="1" thickBot="1">
      <c r="A37" s="21"/>
      <c r="B37" s="22"/>
      <c r="C37" s="23"/>
      <c r="D37" s="65"/>
      <c r="E37" s="6"/>
      <c r="F37" s="4"/>
    </row>
    <row r="38" spans="1:6" s="10" customFormat="1" ht="15.75">
      <c r="A38" s="19" t="s">
        <v>116</v>
      </c>
      <c r="B38" s="3"/>
      <c r="C38" s="5"/>
      <c r="D38" s="24" t="s">
        <v>22</v>
      </c>
      <c r="E38" s="6"/>
      <c r="F38" s="4"/>
    </row>
    <row r="39" spans="1:6" s="10" customFormat="1" ht="19.5" customHeight="1">
      <c r="A39" s="19"/>
      <c r="B39" s="3"/>
      <c r="C39" s="5"/>
      <c r="D39" s="6"/>
      <c r="E39" s="6"/>
      <c r="F39" s="4"/>
    </row>
    <row r="40" spans="1:6" s="10" customFormat="1" ht="13.5" customHeight="1">
      <c r="A40" s="3"/>
      <c r="B40" s="3"/>
      <c r="C40" s="7"/>
      <c r="D40" s="6"/>
      <c r="E40" s="6"/>
      <c r="F40" s="4"/>
    </row>
    <row r="41" spans="1:6" s="10" customFormat="1" ht="12.75" customHeight="1">
      <c r="A41" s="3"/>
      <c r="B41" s="3"/>
      <c r="C41" s="6"/>
      <c r="D41" s="6"/>
      <c r="E41" s="6"/>
      <c r="F41" s="4"/>
    </row>
    <row r="42" spans="1:6" s="10" customFormat="1" ht="13.5" customHeight="1">
      <c r="A42" s="3"/>
      <c r="B42" s="3"/>
      <c r="C42" s="6"/>
      <c r="D42" s="6"/>
      <c r="E42" s="6"/>
      <c r="F42" s="4"/>
    </row>
    <row r="43" spans="1:6" s="10" customFormat="1" ht="15.75">
      <c r="A43" s="3"/>
      <c r="B43" s="3"/>
      <c r="C43" s="6"/>
      <c r="D43" s="6"/>
      <c r="E43" s="6"/>
      <c r="F43" s="4"/>
    </row>
    <row r="44" spans="1:6" s="10" customFormat="1" ht="15.75">
      <c r="A44" s="3"/>
      <c r="B44" s="3"/>
      <c r="C44" s="6"/>
      <c r="D44" s="8"/>
      <c r="E44" s="8"/>
      <c r="F44" s="4"/>
    </row>
    <row r="45" spans="1:6" s="10" customFormat="1" ht="15.75">
      <c r="A45" s="3"/>
      <c r="B45" s="3"/>
      <c r="C45" s="6"/>
      <c r="D45" s="1"/>
      <c r="E45" s="1"/>
      <c r="F45" s="2"/>
    </row>
    <row r="46" spans="1:6" s="10" customFormat="1" ht="15.75">
      <c r="A46" s="3"/>
      <c r="B46" s="3"/>
      <c r="C46" s="6"/>
      <c r="D46" s="1"/>
      <c r="E46" s="1"/>
      <c r="F46" s="2"/>
    </row>
    <row r="47" spans="1:6" s="10" customFormat="1" ht="12.75">
      <c r="A47" s="8"/>
      <c r="B47" s="8"/>
      <c r="C47" s="8"/>
      <c r="D47" s="1"/>
      <c r="E47" s="1"/>
      <c r="F47" s="2"/>
    </row>
    <row r="48" spans="1:6" s="11" customFormat="1" ht="12.75">
      <c r="A48" s="1"/>
      <c r="B48" s="1"/>
      <c r="C48" s="1"/>
      <c r="D48" s="1"/>
      <c r="E48" s="1"/>
      <c r="F48" s="2"/>
    </row>
    <row r="49" spans="1:6" s="11" customFormat="1" ht="12.75">
      <c r="A49" s="1"/>
      <c r="B49" s="1"/>
      <c r="C49" s="1"/>
      <c r="D49" s="1"/>
      <c r="E49" s="1"/>
      <c r="F49" s="2"/>
    </row>
    <row r="50" spans="1:6" s="11" customFormat="1" ht="12.75">
      <c r="A50" s="1"/>
      <c r="B50" s="1"/>
      <c r="C50" s="1"/>
      <c r="D50" s="1"/>
      <c r="E50" s="1"/>
      <c r="F50" s="2"/>
    </row>
    <row r="51" spans="1:6" s="11" customFormat="1" ht="12.75">
      <c r="A51" s="1"/>
      <c r="B51" s="1"/>
      <c r="C51" s="1"/>
      <c r="D51" s="1"/>
      <c r="E51" s="1"/>
      <c r="F51" s="2"/>
    </row>
    <row r="52" spans="1:6" s="11" customFormat="1" ht="12.75">
      <c r="A52" s="1"/>
      <c r="B52" s="1"/>
      <c r="C52" s="1"/>
      <c r="D52" s="1"/>
      <c r="E52" s="1"/>
      <c r="F52" s="2"/>
    </row>
    <row r="53" spans="1:6" s="11" customFormat="1" ht="12.75">
      <c r="A53" s="1"/>
      <c r="B53" s="1"/>
      <c r="C53" s="1"/>
      <c r="D53" s="1"/>
      <c r="E53" s="1"/>
      <c r="F53" s="2"/>
    </row>
    <row r="54" spans="1:6" s="11" customFormat="1" ht="12.75">
      <c r="A54" s="1"/>
      <c r="B54" s="1"/>
      <c r="C54" s="1"/>
      <c r="D54" s="1"/>
      <c r="E54" s="1"/>
      <c r="F54" s="2"/>
    </row>
    <row r="55" spans="1:6" s="11" customFormat="1" ht="12.75">
      <c r="A55" s="1"/>
      <c r="B55" s="1"/>
      <c r="C55" s="1"/>
      <c r="D55" s="1"/>
      <c r="E55" s="1"/>
      <c r="F55" s="2"/>
    </row>
    <row r="56" spans="1:6" s="11" customFormat="1" ht="12.75">
      <c r="A56" s="1"/>
      <c r="B56" s="1"/>
      <c r="C56" s="1"/>
      <c r="D56" s="1"/>
      <c r="E56" s="1"/>
      <c r="F56" s="2"/>
    </row>
    <row r="57" spans="1:6" s="11" customFormat="1" ht="12.75">
      <c r="A57" s="1"/>
      <c r="B57" s="1"/>
      <c r="C57" s="1"/>
      <c r="D57" s="1"/>
      <c r="E57" s="1"/>
      <c r="F57" s="2"/>
    </row>
    <row r="58" spans="1:6" s="11" customFormat="1" ht="12.75">
      <c r="A58" s="1"/>
      <c r="B58" s="1"/>
      <c r="C58" s="1"/>
      <c r="D58" s="1"/>
      <c r="E58" s="1"/>
      <c r="F58" s="2"/>
    </row>
    <row r="59" spans="1:6" s="11" customFormat="1" ht="12.75">
      <c r="A59" s="1"/>
      <c r="B59" s="1"/>
      <c r="C59" s="1"/>
      <c r="D59" s="1"/>
      <c r="E59" s="1"/>
      <c r="F59" s="2"/>
    </row>
    <row r="60" spans="1:6" s="11" customFormat="1" ht="12.75">
      <c r="A60" s="1"/>
      <c r="B60" s="1"/>
      <c r="C60" s="1"/>
      <c r="D60" s="1"/>
      <c r="E60" s="1"/>
      <c r="F60" s="2"/>
    </row>
    <row r="61" spans="1:6" s="11" customFormat="1" ht="12.75">
      <c r="A61" s="1"/>
      <c r="B61" s="1"/>
      <c r="C61" s="1"/>
      <c r="D61" s="1"/>
      <c r="E61" s="1"/>
      <c r="F61" s="2"/>
    </row>
    <row r="62" spans="1:6" s="11" customFormat="1" ht="12.75">
      <c r="A62" s="1"/>
      <c r="B62" s="1"/>
      <c r="C62" s="1"/>
      <c r="D62" s="1"/>
      <c r="E62" s="1"/>
      <c r="F62" s="2"/>
    </row>
    <row r="63" spans="1:6" s="11" customFormat="1" ht="12.75">
      <c r="A63" s="1"/>
      <c r="B63" s="1"/>
      <c r="C63" s="1"/>
      <c r="D63" s="1"/>
      <c r="E63" s="1"/>
      <c r="F63" s="2"/>
    </row>
    <row r="64" spans="1:6" s="11" customFormat="1" ht="12.75">
      <c r="A64" s="1"/>
      <c r="B64" s="1"/>
      <c r="C64" s="1"/>
      <c r="D64" s="1"/>
      <c r="E64" s="1"/>
      <c r="F64" s="2"/>
    </row>
    <row r="65" spans="1:6" s="11" customFormat="1" ht="12.75">
      <c r="A65" s="1"/>
      <c r="B65" s="1"/>
      <c r="C65" s="1"/>
      <c r="D65" s="1"/>
      <c r="E65" s="1"/>
      <c r="F65" s="2"/>
    </row>
    <row r="66" spans="1:6" s="11" customFormat="1" ht="12.75">
      <c r="A66" s="1"/>
      <c r="B66" s="1"/>
      <c r="C66" s="1"/>
      <c r="D66" s="1"/>
      <c r="E66" s="1"/>
      <c r="F66" s="2"/>
    </row>
  </sheetData>
  <mergeCells count="14">
    <mergeCell ref="A29:A31"/>
    <mergeCell ref="E29:E31"/>
    <mergeCell ref="B22:C22"/>
    <mergeCell ref="A23:A25"/>
    <mergeCell ref="E23:E25"/>
    <mergeCell ref="E26:E28"/>
    <mergeCell ref="B21:C21"/>
    <mergeCell ref="B20:C20"/>
    <mergeCell ref="B10:C10"/>
    <mergeCell ref="A26:A28"/>
    <mergeCell ref="B3:E3"/>
    <mergeCell ref="A3:A4"/>
    <mergeCell ref="B4:E4"/>
    <mergeCell ref="B19:C19"/>
  </mergeCells>
  <printOptions/>
  <pageMargins left="1" right="0" top="0.25" bottom="0.25" header="0.5" footer="0.5"/>
  <pageSetup horizontalDpi="300" verticalDpi="3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4"/>
  <dimension ref="A1:A1"/>
  <sheetViews>
    <sheetView workbookViewId="0" topLeftCell="A1">
      <selection activeCell="B30" sqref="B3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58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2" sqref="C12"/>
    </sheetView>
  </sheetViews>
  <sheetFormatPr defaultColWidth="9.140625" defaultRowHeight="12.75"/>
  <cols>
    <col min="1" max="1" width="16.28125" style="1" customWidth="1"/>
    <col min="2" max="3" width="12.7109375" style="1" customWidth="1"/>
    <col min="4" max="4" width="13.7109375" style="1" customWidth="1"/>
    <col min="5" max="5" width="28.57421875" style="1" customWidth="1"/>
    <col min="6" max="6" width="10.421875" style="2" customWidth="1"/>
  </cols>
  <sheetData>
    <row r="1" spans="1:6" ht="21" thickBot="1">
      <c r="A1" s="25" t="s">
        <v>14</v>
      </c>
      <c r="B1" s="29"/>
      <c r="C1" s="30"/>
      <c r="D1" s="58"/>
      <c r="E1" s="58"/>
      <c r="F1" s="56"/>
    </row>
    <row r="2" spans="1:6" s="12" customFormat="1" ht="19.5" customHeight="1">
      <c r="A2" s="40" t="s">
        <v>9</v>
      </c>
      <c r="B2" s="41" t="s">
        <v>82</v>
      </c>
      <c r="C2" s="26"/>
      <c r="D2" s="26"/>
      <c r="E2" s="26"/>
      <c r="F2" s="59">
        <v>7514</v>
      </c>
    </row>
    <row r="3" spans="1:6" s="12" customFormat="1" ht="19.5" customHeight="1">
      <c r="A3" s="261" t="s">
        <v>11</v>
      </c>
      <c r="B3" s="263" t="s">
        <v>235</v>
      </c>
      <c r="C3" s="271"/>
      <c r="D3" s="271"/>
      <c r="E3" s="272"/>
      <c r="F3" s="60"/>
    </row>
    <row r="4" spans="1:6" s="12" customFormat="1" ht="20.25" customHeight="1">
      <c r="A4" s="262"/>
      <c r="B4" s="263" t="s">
        <v>83</v>
      </c>
      <c r="C4" s="264"/>
      <c r="D4" s="265"/>
      <c r="E4" s="266"/>
      <c r="F4" s="61"/>
    </row>
    <row r="5" spans="1:6" s="12" customFormat="1" ht="18" customHeight="1">
      <c r="A5" s="32" t="s">
        <v>16</v>
      </c>
      <c r="B5" s="43" t="s">
        <v>84</v>
      </c>
      <c r="C5" s="44"/>
      <c r="D5" s="43"/>
      <c r="E5" s="62"/>
      <c r="F5" s="59"/>
    </row>
    <row r="6" spans="1:6" s="12" customFormat="1" ht="18" customHeight="1">
      <c r="A6" s="32" t="s">
        <v>13</v>
      </c>
      <c r="B6" s="42">
        <v>56</v>
      </c>
      <c r="C6" s="98" t="s">
        <v>37</v>
      </c>
      <c r="D6" s="91">
        <v>56</v>
      </c>
      <c r="E6" s="26"/>
      <c r="F6" s="59"/>
    </row>
    <row r="7" spans="1:6" s="13" customFormat="1" ht="18" customHeight="1">
      <c r="A7" s="33" t="s">
        <v>118</v>
      </c>
      <c r="B7" s="99">
        <v>175100</v>
      </c>
      <c r="C7" s="92"/>
      <c r="D7" s="93"/>
      <c r="E7" s="93"/>
      <c r="F7" s="64"/>
    </row>
    <row r="8" spans="1:6" s="13" customFormat="1" ht="18" customHeight="1">
      <c r="A8" s="32" t="s">
        <v>23</v>
      </c>
      <c r="B8" s="27">
        <v>200000</v>
      </c>
      <c r="C8" s="28"/>
      <c r="D8" s="63" t="s">
        <v>24</v>
      </c>
      <c r="E8" s="27">
        <f>(B8*0.06)</f>
        <v>12000</v>
      </c>
      <c r="F8" s="78">
        <v>0.06</v>
      </c>
    </row>
    <row r="9" spans="1:6" ht="9" customHeight="1">
      <c r="A9" s="17"/>
      <c r="B9" s="37"/>
      <c r="C9" s="38"/>
      <c r="D9" s="18"/>
      <c r="E9" s="38"/>
      <c r="F9" s="57"/>
    </row>
    <row r="10" spans="1:6" ht="15.75">
      <c r="A10" s="9"/>
      <c r="B10" s="269" t="s">
        <v>0</v>
      </c>
      <c r="C10" s="270"/>
      <c r="D10" s="53" t="s">
        <v>12</v>
      </c>
      <c r="E10" s="54" t="s">
        <v>1</v>
      </c>
      <c r="F10" s="55" t="s">
        <v>28</v>
      </c>
    </row>
    <row r="11" spans="1:6" s="16" customFormat="1" ht="23.25" customHeight="1">
      <c r="A11" s="14" t="s">
        <v>53</v>
      </c>
      <c r="B11" s="267" t="s">
        <v>57</v>
      </c>
      <c r="C11" s="279"/>
      <c r="D11" s="15" t="s">
        <v>57</v>
      </c>
      <c r="E11" s="50"/>
      <c r="F11" s="52"/>
    </row>
    <row r="12" spans="1:6" s="16" customFormat="1" ht="24" customHeight="1">
      <c r="A12" s="14" t="s">
        <v>86</v>
      </c>
      <c r="B12" s="15"/>
      <c r="C12" s="15">
        <v>6720</v>
      </c>
      <c r="D12" s="15">
        <v>6720</v>
      </c>
      <c r="E12" s="50"/>
      <c r="F12" s="52"/>
    </row>
    <row r="13" spans="1:6" s="16" customFormat="1" ht="24" customHeight="1">
      <c r="A13" s="14" t="s">
        <v>85</v>
      </c>
      <c r="B13" s="15"/>
      <c r="C13" s="76">
        <v>2188.5</v>
      </c>
      <c r="D13" s="15">
        <v>2188.5</v>
      </c>
      <c r="E13" s="50"/>
      <c r="F13" s="52"/>
    </row>
    <row r="14" spans="1:6" s="16" customFormat="1" ht="21.75" customHeight="1">
      <c r="A14" s="14" t="s">
        <v>3</v>
      </c>
      <c r="B14" s="267">
        <v>371.55</v>
      </c>
      <c r="C14" s="268"/>
      <c r="D14" s="15">
        <v>371.55</v>
      </c>
      <c r="E14" s="50"/>
      <c r="F14" s="52"/>
    </row>
    <row r="15" spans="1:6" s="16" customFormat="1" ht="21" customHeight="1">
      <c r="A15" s="14" t="s">
        <v>36</v>
      </c>
      <c r="B15" s="82">
        <v>0.23</v>
      </c>
      <c r="C15" s="76">
        <f>SUM(B12:C14)*B15</f>
        <v>2134.4114999999997</v>
      </c>
      <c r="D15" s="76">
        <f>SUM(D12:D14)*B15</f>
        <v>2134.4114999999997</v>
      </c>
      <c r="E15" s="50"/>
      <c r="F15" s="52"/>
    </row>
    <row r="16" spans="1:6" s="16" customFormat="1" ht="20.25" customHeight="1">
      <c r="A16" s="14" t="s">
        <v>35</v>
      </c>
      <c r="B16" s="82">
        <v>0.06</v>
      </c>
      <c r="C16" s="76">
        <f>SUM(B12:C14)*B16</f>
        <v>556.8029999999999</v>
      </c>
      <c r="D16" s="76">
        <f>SUM(D12:D14)*B16</f>
        <v>556.8029999999999</v>
      </c>
      <c r="E16" s="50"/>
      <c r="F16" s="52"/>
    </row>
    <row r="17" spans="1:6" s="16" customFormat="1" ht="20.25" customHeight="1">
      <c r="A17" s="14" t="s">
        <v>43</v>
      </c>
      <c r="B17" s="77"/>
      <c r="C17" s="76" t="s">
        <v>57</v>
      </c>
      <c r="D17" s="15" t="s">
        <v>57</v>
      </c>
      <c r="E17" s="50"/>
      <c r="F17" s="52"/>
    </row>
    <row r="18" spans="1:6" s="16" customFormat="1" ht="21.75" customHeight="1">
      <c r="A18" s="14" t="s">
        <v>5</v>
      </c>
      <c r="B18" s="79"/>
      <c r="C18" s="85">
        <v>609.5</v>
      </c>
      <c r="D18" s="15">
        <v>609.5</v>
      </c>
      <c r="E18" s="50" t="s">
        <v>62</v>
      </c>
      <c r="F18" s="52"/>
    </row>
    <row r="19" spans="1:6" s="16" customFormat="1" ht="19.5" customHeight="1">
      <c r="A19" s="14" t="s">
        <v>8</v>
      </c>
      <c r="B19" s="267">
        <v>350</v>
      </c>
      <c r="C19" s="268"/>
      <c r="D19" s="15">
        <v>350</v>
      </c>
      <c r="E19" s="50" t="s">
        <v>61</v>
      </c>
      <c r="F19" s="52"/>
    </row>
    <row r="20" spans="1:6" s="16" customFormat="1" ht="15" customHeight="1">
      <c r="A20" s="273" t="s">
        <v>17</v>
      </c>
      <c r="B20" s="14" t="s">
        <v>2</v>
      </c>
      <c r="C20" s="15" t="s">
        <v>57</v>
      </c>
      <c r="D20" s="15"/>
      <c r="E20" s="276" t="s">
        <v>58</v>
      </c>
      <c r="F20" s="52"/>
    </row>
    <row r="21" spans="1:6" s="16" customFormat="1" ht="15" customHeight="1">
      <c r="A21" s="274"/>
      <c r="B21" s="14" t="s">
        <v>18</v>
      </c>
      <c r="C21" s="15" t="s">
        <v>57</v>
      </c>
      <c r="D21" s="15"/>
      <c r="E21" s="277"/>
      <c r="F21" s="52"/>
    </row>
    <row r="22" spans="1:6" s="16" customFormat="1" ht="15" customHeight="1">
      <c r="A22" s="275"/>
      <c r="B22" s="14" t="s">
        <v>19</v>
      </c>
      <c r="C22" s="15"/>
      <c r="D22" s="15"/>
      <c r="E22" s="278"/>
      <c r="F22" s="52"/>
    </row>
    <row r="23" spans="1:6" s="16" customFormat="1" ht="15" customHeight="1">
      <c r="A23" s="273" t="s">
        <v>45</v>
      </c>
      <c r="B23" s="14" t="s">
        <v>46</v>
      </c>
      <c r="C23" s="15">
        <v>200</v>
      </c>
      <c r="D23" s="15"/>
      <c r="E23" s="280" t="s">
        <v>55</v>
      </c>
      <c r="F23" s="52"/>
    </row>
    <row r="24" spans="1:6" s="16" customFormat="1" ht="15" customHeight="1">
      <c r="A24" s="274"/>
      <c r="B24" s="14" t="s">
        <v>47</v>
      </c>
      <c r="C24" s="15">
        <v>40</v>
      </c>
      <c r="D24" s="15"/>
      <c r="E24" s="281"/>
      <c r="F24" s="52"/>
    </row>
    <row r="25" spans="1:6" s="16" customFormat="1" ht="15" customHeight="1">
      <c r="A25" s="275"/>
      <c r="B25" s="14" t="s">
        <v>48</v>
      </c>
      <c r="C25" s="15">
        <v>200</v>
      </c>
      <c r="D25" s="15"/>
      <c r="E25" s="259"/>
      <c r="F25" s="52"/>
    </row>
    <row r="26" spans="1:6" s="16" customFormat="1" ht="17.25" customHeight="1">
      <c r="A26" s="14" t="s">
        <v>15</v>
      </c>
      <c r="B26" s="267">
        <v>60</v>
      </c>
      <c r="C26" s="268"/>
      <c r="D26" s="15"/>
      <c r="E26" s="50" t="s">
        <v>56</v>
      </c>
      <c r="F26" s="52"/>
    </row>
    <row r="27" spans="1:6" s="16" customFormat="1" ht="35.25" customHeight="1">
      <c r="A27" s="45" t="s">
        <v>6</v>
      </c>
      <c r="B27" s="47"/>
      <c r="C27" s="46">
        <f>SUM(B11:C26)</f>
        <v>13431.054499999998</v>
      </c>
      <c r="D27" s="67">
        <f>SUM(D11:D26)</f>
        <v>12930.7645</v>
      </c>
      <c r="E27" s="66"/>
      <c r="F27" s="51"/>
    </row>
    <row r="28" spans="1:6" s="16" customFormat="1" ht="13.5" customHeight="1">
      <c r="A28" s="68"/>
      <c r="B28" s="69"/>
      <c r="C28" s="70"/>
      <c r="D28" s="70"/>
      <c r="E28" s="71"/>
      <c r="F28" s="72"/>
    </row>
    <row r="29" spans="1:6" s="10" customFormat="1" ht="30" customHeight="1">
      <c r="A29" s="19"/>
      <c r="B29" s="3"/>
      <c r="C29" s="5"/>
      <c r="D29" s="5"/>
      <c r="E29" s="6"/>
      <c r="F29" s="4"/>
    </row>
    <row r="30" spans="1:6" s="10" customFormat="1" ht="15.75">
      <c r="A30" s="19"/>
      <c r="B30" s="3"/>
      <c r="C30" s="6"/>
      <c r="D30" s="20"/>
      <c r="E30" s="6"/>
      <c r="F30" s="4"/>
    </row>
    <row r="31" spans="1:6" s="10" customFormat="1" ht="19.5" customHeight="1">
      <c r="A31" s="19"/>
      <c r="B31" s="3"/>
      <c r="C31" s="5"/>
      <c r="D31" s="6"/>
      <c r="E31" s="6"/>
      <c r="F31" s="4"/>
    </row>
    <row r="32" spans="1:6" s="10" customFormat="1" ht="13.5" customHeight="1">
      <c r="A32" s="3"/>
      <c r="B32" s="3"/>
      <c r="C32" s="7"/>
      <c r="D32" s="6"/>
      <c r="E32" s="6"/>
      <c r="F32" s="4"/>
    </row>
    <row r="33" spans="1:6" s="10" customFormat="1" ht="12.75" customHeight="1">
      <c r="A33" s="3"/>
      <c r="B33" s="3"/>
      <c r="C33" s="6"/>
      <c r="D33" s="6"/>
      <c r="E33" s="6"/>
      <c r="F33" s="4"/>
    </row>
    <row r="34" spans="1:6" s="10" customFormat="1" ht="13.5" customHeight="1">
      <c r="A34" s="3"/>
      <c r="B34" s="3"/>
      <c r="C34" s="6"/>
      <c r="D34" s="6"/>
      <c r="E34" s="6"/>
      <c r="F34" s="4"/>
    </row>
    <row r="35" spans="1:6" s="10" customFormat="1" ht="15.75">
      <c r="A35" s="3"/>
      <c r="B35" s="3"/>
      <c r="C35" s="6"/>
      <c r="D35" s="6"/>
      <c r="E35" s="6"/>
      <c r="F35" s="4"/>
    </row>
    <row r="36" spans="1:6" s="10" customFormat="1" ht="15.75">
      <c r="A36" s="3"/>
      <c r="B36" s="3"/>
      <c r="C36" s="6"/>
      <c r="D36" s="8"/>
      <c r="E36" s="8"/>
      <c r="F36" s="4"/>
    </row>
    <row r="37" spans="1:6" s="10" customFormat="1" ht="15.75">
      <c r="A37" s="3"/>
      <c r="B37" s="3"/>
      <c r="C37" s="6"/>
      <c r="D37" s="1"/>
      <c r="E37" s="1"/>
      <c r="F37" s="2"/>
    </row>
    <row r="38" spans="1:6" s="10" customFormat="1" ht="15.75">
      <c r="A38" s="3"/>
      <c r="B38" s="3"/>
      <c r="C38" s="6"/>
      <c r="D38" s="1"/>
      <c r="E38" s="1"/>
      <c r="F38" s="2"/>
    </row>
    <row r="39" spans="1:6" s="10" customFormat="1" ht="12.75">
      <c r="A39" s="8"/>
      <c r="B39" s="8"/>
      <c r="C39" s="8"/>
      <c r="D39" s="1"/>
      <c r="E39" s="1"/>
      <c r="F39" s="2"/>
    </row>
    <row r="40" spans="1:6" s="11" customFormat="1" ht="12.75">
      <c r="A40" s="1"/>
      <c r="B40" s="1"/>
      <c r="C40" s="1"/>
      <c r="D40" s="1"/>
      <c r="E40" s="1"/>
      <c r="F40" s="2"/>
    </row>
    <row r="41" spans="1:6" s="11" customFormat="1" ht="12.75">
      <c r="A41" s="1"/>
      <c r="B41" s="1"/>
      <c r="C41" s="1"/>
      <c r="D41" s="1"/>
      <c r="E41" s="1"/>
      <c r="F41" s="2"/>
    </row>
    <row r="42" spans="1:6" s="11" customFormat="1" ht="12.75">
      <c r="A42" s="1"/>
      <c r="B42" s="1"/>
      <c r="C42" s="1"/>
      <c r="D42" s="1"/>
      <c r="E42" s="1"/>
      <c r="F42" s="2"/>
    </row>
    <row r="43" spans="1:6" s="11" customFormat="1" ht="12.75">
      <c r="A43" s="1"/>
      <c r="B43" s="1"/>
      <c r="C43" s="1"/>
      <c r="D43" s="1"/>
      <c r="E43" s="1"/>
      <c r="F43" s="2"/>
    </row>
    <row r="44" spans="1:6" s="11" customFormat="1" ht="12.75">
      <c r="A44" s="1"/>
      <c r="B44" s="1"/>
      <c r="C44" s="1"/>
      <c r="D44" s="1"/>
      <c r="E44" s="1"/>
      <c r="F44" s="2"/>
    </row>
    <row r="45" spans="1:6" s="11" customFormat="1" ht="12.75">
      <c r="A45" s="1"/>
      <c r="B45" s="1"/>
      <c r="C45" s="1"/>
      <c r="D45" s="1"/>
      <c r="E45" s="1"/>
      <c r="F45" s="2"/>
    </row>
    <row r="46" spans="1:6" s="11" customFormat="1" ht="12.75">
      <c r="A46" s="1"/>
      <c r="B46" s="1"/>
      <c r="C46" s="1"/>
      <c r="D46" s="1"/>
      <c r="E46" s="1"/>
      <c r="F46" s="2"/>
    </row>
    <row r="47" spans="1:6" s="11" customFormat="1" ht="12.75">
      <c r="A47" s="1"/>
      <c r="B47" s="1"/>
      <c r="C47" s="1"/>
      <c r="D47" s="1"/>
      <c r="E47" s="1"/>
      <c r="F47" s="2"/>
    </row>
    <row r="48" spans="1:6" s="11" customFormat="1" ht="12.75">
      <c r="A48" s="1"/>
      <c r="B48" s="1"/>
      <c r="C48" s="1"/>
      <c r="D48" s="1"/>
      <c r="E48" s="1"/>
      <c r="F48" s="2"/>
    </row>
    <row r="49" spans="1:6" s="11" customFormat="1" ht="12.75">
      <c r="A49" s="1"/>
      <c r="B49" s="1"/>
      <c r="C49" s="1"/>
      <c r="D49" s="1"/>
      <c r="E49" s="1"/>
      <c r="F49" s="2"/>
    </row>
    <row r="50" spans="1:6" s="11" customFormat="1" ht="12.75">
      <c r="A50" s="1"/>
      <c r="B50" s="1"/>
      <c r="C50" s="1"/>
      <c r="D50" s="1"/>
      <c r="E50" s="1"/>
      <c r="F50" s="2"/>
    </row>
    <row r="51" spans="1:6" s="11" customFormat="1" ht="12.75">
      <c r="A51" s="1"/>
      <c r="B51" s="1"/>
      <c r="C51" s="1"/>
      <c r="D51" s="1"/>
      <c r="E51" s="1"/>
      <c r="F51" s="2"/>
    </row>
    <row r="52" spans="1:6" s="11" customFormat="1" ht="12.75">
      <c r="A52" s="1"/>
      <c r="B52" s="1"/>
      <c r="C52" s="1"/>
      <c r="D52" s="1"/>
      <c r="E52" s="1"/>
      <c r="F52" s="2"/>
    </row>
    <row r="53" spans="1:6" s="11" customFormat="1" ht="12.75">
      <c r="A53" s="1"/>
      <c r="B53" s="1"/>
      <c r="C53" s="1"/>
      <c r="D53" s="1"/>
      <c r="E53" s="1"/>
      <c r="F53" s="2"/>
    </row>
    <row r="54" spans="1:6" s="11" customFormat="1" ht="12.75">
      <c r="A54" s="1"/>
      <c r="B54" s="1"/>
      <c r="C54" s="1"/>
      <c r="D54" s="1"/>
      <c r="E54" s="1"/>
      <c r="F54" s="2"/>
    </row>
    <row r="55" spans="1:6" s="11" customFormat="1" ht="12.75">
      <c r="A55" s="1"/>
      <c r="B55" s="1"/>
      <c r="C55" s="1"/>
      <c r="D55" s="1"/>
      <c r="E55" s="1"/>
      <c r="F55" s="2"/>
    </row>
    <row r="56" spans="1:6" s="11" customFormat="1" ht="12.75">
      <c r="A56" s="1"/>
      <c r="B56" s="1"/>
      <c r="C56" s="1"/>
      <c r="D56" s="1"/>
      <c r="E56" s="1"/>
      <c r="F56" s="2"/>
    </row>
    <row r="57" spans="1:6" s="11" customFormat="1" ht="12.75">
      <c r="A57" s="1"/>
      <c r="B57" s="1"/>
      <c r="C57" s="1"/>
      <c r="D57" s="1"/>
      <c r="E57" s="1"/>
      <c r="F57" s="2"/>
    </row>
    <row r="58" spans="1:6" s="11" customFormat="1" ht="12.75">
      <c r="A58" s="1"/>
      <c r="B58" s="1"/>
      <c r="C58" s="1"/>
      <c r="D58" s="1"/>
      <c r="E58" s="1"/>
      <c r="F58" s="2"/>
    </row>
  </sheetData>
  <mergeCells count="12">
    <mergeCell ref="B3:E3"/>
    <mergeCell ref="A3:A4"/>
    <mergeCell ref="B4:E4"/>
    <mergeCell ref="B14:C14"/>
    <mergeCell ref="B10:C10"/>
    <mergeCell ref="B11:C11"/>
    <mergeCell ref="B26:C26"/>
    <mergeCell ref="A20:A22"/>
    <mergeCell ref="E20:E22"/>
    <mergeCell ref="B19:C19"/>
    <mergeCell ref="A23:A25"/>
    <mergeCell ref="E23:E25"/>
  </mergeCells>
  <printOptions/>
  <pageMargins left="1" right="0" top="0.25" bottom="0.25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59"/>
  <sheetViews>
    <sheetView workbookViewId="0" topLeftCell="A1">
      <pane xSplit="1" ySplit="10" topLeftCell="B1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6" sqref="E16"/>
    </sheetView>
  </sheetViews>
  <sheetFormatPr defaultColWidth="9.140625" defaultRowHeight="12.75"/>
  <cols>
    <col min="1" max="1" width="16.28125" style="1" customWidth="1"/>
    <col min="2" max="3" width="12.7109375" style="1" customWidth="1"/>
    <col min="4" max="4" width="13.7109375" style="1" customWidth="1"/>
    <col min="5" max="5" width="28.57421875" style="1" customWidth="1"/>
    <col min="6" max="6" width="10.421875" style="2" customWidth="1"/>
  </cols>
  <sheetData>
    <row r="1" spans="1:6" ht="21" thickBot="1">
      <c r="A1" s="25" t="s">
        <v>14</v>
      </c>
      <c r="B1" s="29"/>
      <c r="C1" s="30"/>
      <c r="D1" s="58"/>
      <c r="E1" s="58"/>
      <c r="F1" s="56"/>
    </row>
    <row r="2" spans="1:6" s="12" customFormat="1" ht="19.5" customHeight="1">
      <c r="A2" s="40" t="s">
        <v>9</v>
      </c>
      <c r="B2" s="41" t="s">
        <v>91</v>
      </c>
      <c r="C2" s="26"/>
      <c r="D2" s="26"/>
      <c r="E2" s="26"/>
      <c r="F2" s="59">
        <v>7523</v>
      </c>
    </row>
    <row r="3" spans="1:6" s="12" customFormat="1" ht="19.5" customHeight="1">
      <c r="A3" s="261" t="s">
        <v>11</v>
      </c>
      <c r="B3" s="263" t="s">
        <v>92</v>
      </c>
      <c r="C3" s="271"/>
      <c r="D3" s="271"/>
      <c r="E3" s="272"/>
      <c r="F3" s="60"/>
    </row>
    <row r="4" spans="1:6" s="12" customFormat="1" ht="20.25" customHeight="1">
      <c r="A4" s="262"/>
      <c r="B4" s="263" t="s">
        <v>93</v>
      </c>
      <c r="C4" s="264"/>
      <c r="D4" s="265"/>
      <c r="E4" s="266"/>
      <c r="F4" s="61"/>
    </row>
    <row r="5" spans="1:6" s="12" customFormat="1" ht="18" customHeight="1">
      <c r="A5" s="32" t="s">
        <v>16</v>
      </c>
      <c r="B5" s="43" t="s">
        <v>52</v>
      </c>
      <c r="C5" s="44"/>
      <c r="D5" s="43"/>
      <c r="E5" s="62"/>
      <c r="F5" s="59"/>
    </row>
    <row r="6" spans="1:6" s="12" customFormat="1" ht="18" customHeight="1">
      <c r="A6" s="32" t="s">
        <v>13</v>
      </c>
      <c r="B6" s="42">
        <v>42</v>
      </c>
      <c r="C6" s="98" t="s">
        <v>37</v>
      </c>
      <c r="D6" s="26">
        <v>42</v>
      </c>
      <c r="E6" s="26"/>
      <c r="F6" s="59"/>
    </row>
    <row r="7" spans="1:6" s="13" customFormat="1" ht="18" customHeight="1">
      <c r="A7" s="33" t="s">
        <v>118</v>
      </c>
      <c r="B7" s="99">
        <v>168500</v>
      </c>
      <c r="C7" s="92"/>
      <c r="D7" s="93"/>
      <c r="E7" s="93"/>
      <c r="F7" s="64"/>
    </row>
    <row r="8" spans="1:6" s="13" customFormat="1" ht="18" customHeight="1">
      <c r="A8" s="32" t="s">
        <v>23</v>
      </c>
      <c r="B8" s="27">
        <v>150000</v>
      </c>
      <c r="C8" s="28"/>
      <c r="D8" s="63" t="s">
        <v>24</v>
      </c>
      <c r="E8" s="27">
        <f>(B8*0.05)</f>
        <v>7500</v>
      </c>
      <c r="F8" s="78">
        <v>0.05</v>
      </c>
    </row>
    <row r="9" spans="1:6" ht="9" customHeight="1">
      <c r="A9" s="17"/>
      <c r="B9" s="37"/>
      <c r="C9" s="38"/>
      <c r="D9" s="18"/>
      <c r="E9" s="38"/>
      <c r="F9" s="57"/>
    </row>
    <row r="10" spans="1:6" ht="15.75">
      <c r="A10" s="9"/>
      <c r="B10" s="269" t="s">
        <v>0</v>
      </c>
      <c r="C10" s="270"/>
      <c r="D10" s="53" t="s">
        <v>12</v>
      </c>
      <c r="E10" s="54" t="s">
        <v>1</v>
      </c>
      <c r="F10" s="55" t="s">
        <v>28</v>
      </c>
    </row>
    <row r="11" spans="1:6" s="16" customFormat="1" ht="23.25" customHeight="1">
      <c r="A11" s="14" t="s">
        <v>53</v>
      </c>
      <c r="B11" s="267" t="s">
        <v>57</v>
      </c>
      <c r="C11" s="279"/>
      <c r="D11" s="15" t="s">
        <v>57</v>
      </c>
      <c r="E11" s="50"/>
      <c r="F11" s="52"/>
    </row>
    <row r="12" spans="1:6" s="16" customFormat="1" ht="24" customHeight="1">
      <c r="A12" s="14" t="s">
        <v>7</v>
      </c>
      <c r="B12" s="15"/>
      <c r="C12" s="15">
        <v>1219</v>
      </c>
      <c r="D12" s="15">
        <v>1219</v>
      </c>
      <c r="E12" s="50"/>
      <c r="F12" s="52"/>
    </row>
    <row r="13" spans="1:6" s="16" customFormat="1" ht="24" customHeight="1">
      <c r="A13" s="14" t="s">
        <v>85</v>
      </c>
      <c r="B13" s="15"/>
      <c r="C13" s="76">
        <v>439.5</v>
      </c>
      <c r="D13" s="15">
        <v>439.5</v>
      </c>
      <c r="E13" s="50"/>
      <c r="F13" s="52"/>
    </row>
    <row r="14" spans="1:6" s="16" customFormat="1" ht="21" customHeight="1">
      <c r="A14" s="14" t="s">
        <v>36</v>
      </c>
      <c r="B14" s="82" t="s">
        <v>94</v>
      </c>
      <c r="C14" s="76">
        <v>249</v>
      </c>
      <c r="D14" s="15">
        <v>249</v>
      </c>
      <c r="E14" s="50"/>
      <c r="F14" s="52"/>
    </row>
    <row r="15" spans="1:6" s="16" customFormat="1" ht="21" customHeight="1">
      <c r="A15" s="14" t="s">
        <v>95</v>
      </c>
      <c r="B15" s="88">
        <v>0.12</v>
      </c>
      <c r="C15" s="76">
        <f>SUM(C12:C14)*0.12</f>
        <v>228.9</v>
      </c>
      <c r="D15" s="15">
        <v>228.9</v>
      </c>
      <c r="E15" s="50"/>
      <c r="F15" s="52"/>
    </row>
    <row r="16" spans="1:6" s="16" customFormat="1" ht="21" customHeight="1">
      <c r="A16" s="14" t="s">
        <v>35</v>
      </c>
      <c r="B16" s="88"/>
      <c r="C16" s="76">
        <v>107.8</v>
      </c>
      <c r="D16" s="15">
        <v>107.8</v>
      </c>
      <c r="E16" s="50"/>
      <c r="F16" s="52"/>
    </row>
    <row r="17" spans="1:6" s="16" customFormat="1" ht="21.75" customHeight="1">
      <c r="A17" s="14" t="s">
        <v>3</v>
      </c>
      <c r="B17" s="267" t="s">
        <v>57</v>
      </c>
      <c r="C17" s="268"/>
      <c r="D17" s="15" t="s">
        <v>57</v>
      </c>
      <c r="E17" s="50"/>
      <c r="F17" s="52"/>
    </row>
    <row r="18" spans="1:6" s="16" customFormat="1" ht="21.75" customHeight="1">
      <c r="A18" s="14" t="s">
        <v>5</v>
      </c>
      <c r="B18" s="79"/>
      <c r="C18" s="85" t="s">
        <v>57</v>
      </c>
      <c r="D18" s="15" t="s">
        <v>57</v>
      </c>
      <c r="E18" s="50" t="s">
        <v>62</v>
      </c>
      <c r="F18" s="52"/>
    </row>
    <row r="19" spans="1:6" s="16" customFormat="1" ht="19.5" customHeight="1">
      <c r="A19" s="14" t="s">
        <v>8</v>
      </c>
      <c r="B19" s="267">
        <v>300</v>
      </c>
      <c r="C19" s="268"/>
      <c r="D19" s="15">
        <v>399</v>
      </c>
      <c r="E19" s="50" t="s">
        <v>61</v>
      </c>
      <c r="F19" s="52"/>
    </row>
    <row r="20" spans="1:6" s="16" customFormat="1" ht="15" customHeight="1">
      <c r="A20" s="273" t="s">
        <v>17</v>
      </c>
      <c r="B20" s="14" t="s">
        <v>2</v>
      </c>
      <c r="C20" s="15" t="s">
        <v>57</v>
      </c>
      <c r="D20" s="15"/>
      <c r="E20" s="276" t="s">
        <v>58</v>
      </c>
      <c r="F20" s="52"/>
    </row>
    <row r="21" spans="1:6" s="16" customFormat="1" ht="15" customHeight="1">
      <c r="A21" s="274"/>
      <c r="B21" s="14" t="s">
        <v>18</v>
      </c>
      <c r="C21" s="15" t="s">
        <v>57</v>
      </c>
      <c r="D21" s="15"/>
      <c r="E21" s="277"/>
      <c r="F21" s="52"/>
    </row>
    <row r="22" spans="1:6" s="16" customFormat="1" ht="15" customHeight="1">
      <c r="A22" s="275"/>
      <c r="B22" s="14" t="s">
        <v>19</v>
      </c>
      <c r="C22" s="15"/>
      <c r="D22" s="15"/>
      <c r="E22" s="278"/>
      <c r="F22" s="52"/>
    </row>
    <row r="23" spans="1:6" s="16" customFormat="1" ht="15" customHeight="1">
      <c r="A23" s="273" t="s">
        <v>45</v>
      </c>
      <c r="B23" s="14" t="s">
        <v>46</v>
      </c>
      <c r="C23" s="15">
        <v>200</v>
      </c>
      <c r="D23" s="15">
        <v>291.8</v>
      </c>
      <c r="E23" s="280" t="s">
        <v>55</v>
      </c>
      <c r="F23" s="52"/>
    </row>
    <row r="24" spans="1:6" s="16" customFormat="1" ht="15" customHeight="1">
      <c r="A24" s="274"/>
      <c r="B24" s="14" t="s">
        <v>47</v>
      </c>
      <c r="C24" s="15">
        <v>40</v>
      </c>
      <c r="D24" s="15">
        <v>40</v>
      </c>
      <c r="E24" s="281"/>
      <c r="F24" s="52"/>
    </row>
    <row r="25" spans="1:6" s="16" customFormat="1" ht="15" customHeight="1">
      <c r="A25" s="275"/>
      <c r="B25" s="14" t="s">
        <v>48</v>
      </c>
      <c r="C25" s="15">
        <v>200</v>
      </c>
      <c r="D25" s="15">
        <v>128.5</v>
      </c>
      <c r="E25" s="259"/>
      <c r="F25" s="52"/>
    </row>
    <row r="26" spans="1:6" s="16" customFormat="1" ht="17.25" customHeight="1">
      <c r="A26" s="14" t="s">
        <v>15</v>
      </c>
      <c r="B26" s="267">
        <v>60</v>
      </c>
      <c r="C26" s="268"/>
      <c r="D26" s="15">
        <v>60</v>
      </c>
      <c r="E26" s="50" t="s">
        <v>56</v>
      </c>
      <c r="F26" s="52"/>
    </row>
    <row r="27" spans="1:6" s="16" customFormat="1" ht="17.25" customHeight="1">
      <c r="A27" s="143" t="s">
        <v>230</v>
      </c>
      <c r="B27" s="79"/>
      <c r="C27" s="85">
        <v>46546.91</v>
      </c>
      <c r="D27" s="15">
        <v>46546.91</v>
      </c>
      <c r="E27" s="151"/>
      <c r="F27" s="52"/>
    </row>
    <row r="28" spans="1:6" s="16" customFormat="1" ht="35.25" customHeight="1">
      <c r="A28" s="45" t="s">
        <v>6</v>
      </c>
      <c r="B28" s="47"/>
      <c r="C28" s="46">
        <f>SUM(B11:C26)</f>
        <v>3044.32</v>
      </c>
      <c r="D28" s="67">
        <f>SUM(D11:D26)</f>
        <v>3163.5000000000005</v>
      </c>
      <c r="E28" s="66"/>
      <c r="F28" s="51"/>
    </row>
    <row r="29" spans="1:6" s="16" customFormat="1" ht="13.5" customHeight="1">
      <c r="A29" s="68"/>
      <c r="B29" s="69"/>
      <c r="C29" s="70"/>
      <c r="D29" s="70"/>
      <c r="E29" s="71"/>
      <c r="F29" s="72"/>
    </row>
    <row r="30" spans="1:6" s="10" customFormat="1" ht="30" customHeight="1">
      <c r="A30" s="19"/>
      <c r="B30" s="3"/>
      <c r="C30" s="5"/>
      <c r="D30" s="5"/>
      <c r="E30" s="6"/>
      <c r="F30" s="4"/>
    </row>
    <row r="31" spans="1:6" s="10" customFormat="1" ht="15.75">
      <c r="A31" s="19"/>
      <c r="B31" s="3"/>
      <c r="C31" s="6"/>
      <c r="D31" s="20"/>
      <c r="E31" s="6"/>
      <c r="F31" s="4"/>
    </row>
    <row r="32" spans="1:6" s="10" customFormat="1" ht="19.5" customHeight="1">
      <c r="A32" s="19"/>
      <c r="B32" s="3"/>
      <c r="C32" s="5"/>
      <c r="D32" s="6"/>
      <c r="E32" s="6"/>
      <c r="F32" s="4"/>
    </row>
    <row r="33" spans="1:6" s="10" customFormat="1" ht="13.5" customHeight="1">
      <c r="A33" s="3"/>
      <c r="B33" s="3"/>
      <c r="C33" s="7"/>
      <c r="D33" s="6"/>
      <c r="E33" s="6"/>
      <c r="F33" s="4"/>
    </row>
    <row r="34" spans="1:6" s="10" customFormat="1" ht="12.75" customHeight="1">
      <c r="A34" s="3"/>
      <c r="B34" s="3"/>
      <c r="C34" s="6"/>
      <c r="D34" s="6"/>
      <c r="E34" s="6"/>
      <c r="F34" s="4"/>
    </row>
    <row r="35" spans="1:6" s="10" customFormat="1" ht="13.5" customHeight="1">
      <c r="A35" s="3"/>
      <c r="B35" s="3"/>
      <c r="C35" s="6"/>
      <c r="D35" s="6"/>
      <c r="E35" s="6"/>
      <c r="F35" s="4"/>
    </row>
    <row r="36" spans="1:6" s="10" customFormat="1" ht="15.75">
      <c r="A36" s="3"/>
      <c r="B36" s="3"/>
      <c r="C36" s="6"/>
      <c r="D36" s="6"/>
      <c r="E36" s="6"/>
      <c r="F36" s="4"/>
    </row>
    <row r="37" spans="1:6" s="10" customFormat="1" ht="15.75">
      <c r="A37" s="3"/>
      <c r="B37" s="3"/>
      <c r="C37" s="6"/>
      <c r="D37" s="8"/>
      <c r="E37" s="8"/>
      <c r="F37" s="4"/>
    </row>
    <row r="38" spans="1:6" s="10" customFormat="1" ht="15.75">
      <c r="A38" s="3"/>
      <c r="B38" s="3"/>
      <c r="C38" s="6"/>
      <c r="D38" s="1"/>
      <c r="E38" s="1"/>
      <c r="F38" s="2"/>
    </row>
    <row r="39" spans="1:6" s="10" customFormat="1" ht="15.75">
      <c r="A39" s="3"/>
      <c r="B39" s="3"/>
      <c r="C39" s="6"/>
      <c r="D39" s="1"/>
      <c r="E39" s="1"/>
      <c r="F39" s="2"/>
    </row>
    <row r="40" spans="1:6" s="10" customFormat="1" ht="12.75">
      <c r="A40" s="8"/>
      <c r="B40" s="8"/>
      <c r="C40" s="8"/>
      <c r="D40" s="1"/>
      <c r="E40" s="1"/>
      <c r="F40" s="2"/>
    </row>
    <row r="41" spans="1:6" s="11" customFormat="1" ht="12.75">
      <c r="A41" s="1"/>
      <c r="B41" s="1"/>
      <c r="C41" s="1"/>
      <c r="D41" s="1"/>
      <c r="E41" s="1"/>
      <c r="F41" s="2"/>
    </row>
    <row r="42" spans="1:6" s="11" customFormat="1" ht="12.75">
      <c r="A42" s="1"/>
      <c r="B42" s="1"/>
      <c r="C42" s="1"/>
      <c r="D42" s="1"/>
      <c r="E42" s="1"/>
      <c r="F42" s="2"/>
    </row>
    <row r="43" spans="1:6" s="11" customFormat="1" ht="12.75">
      <c r="A43" s="1"/>
      <c r="B43" s="1"/>
      <c r="C43" s="1"/>
      <c r="D43" s="1"/>
      <c r="E43" s="1"/>
      <c r="F43" s="2"/>
    </row>
    <row r="44" spans="1:6" s="11" customFormat="1" ht="12.75">
      <c r="A44" s="1"/>
      <c r="B44" s="1"/>
      <c r="C44" s="1"/>
      <c r="D44" s="1"/>
      <c r="E44" s="1"/>
      <c r="F44" s="2"/>
    </row>
    <row r="45" spans="1:6" s="11" customFormat="1" ht="12.75">
      <c r="A45" s="1"/>
      <c r="B45" s="1"/>
      <c r="C45" s="1"/>
      <c r="D45" s="1"/>
      <c r="E45" s="1"/>
      <c r="F45" s="2"/>
    </row>
    <row r="46" spans="1:6" s="11" customFormat="1" ht="12.75">
      <c r="A46" s="1"/>
      <c r="B46" s="1"/>
      <c r="C46" s="1"/>
      <c r="D46" s="1"/>
      <c r="E46" s="1"/>
      <c r="F46" s="2"/>
    </row>
    <row r="47" spans="1:6" s="11" customFormat="1" ht="12.75">
      <c r="A47" s="1"/>
      <c r="B47" s="1"/>
      <c r="C47" s="1"/>
      <c r="D47" s="1"/>
      <c r="E47" s="1"/>
      <c r="F47" s="2"/>
    </row>
    <row r="48" spans="1:6" s="11" customFormat="1" ht="12.75">
      <c r="A48" s="1"/>
      <c r="B48" s="1"/>
      <c r="C48" s="1"/>
      <c r="D48" s="1"/>
      <c r="E48" s="1"/>
      <c r="F48" s="2"/>
    </row>
    <row r="49" spans="1:6" s="11" customFormat="1" ht="12.75">
      <c r="A49" s="1"/>
      <c r="B49" s="1"/>
      <c r="C49" s="1"/>
      <c r="D49" s="1"/>
      <c r="E49" s="1"/>
      <c r="F49" s="2"/>
    </row>
    <row r="50" spans="1:6" s="11" customFormat="1" ht="12.75">
      <c r="A50" s="1"/>
      <c r="B50" s="1"/>
      <c r="C50" s="1"/>
      <c r="D50" s="1"/>
      <c r="E50" s="1"/>
      <c r="F50" s="2"/>
    </row>
    <row r="51" spans="1:6" s="11" customFormat="1" ht="12.75">
      <c r="A51" s="1"/>
      <c r="B51" s="1"/>
      <c r="C51" s="1"/>
      <c r="D51" s="1"/>
      <c r="E51" s="1"/>
      <c r="F51" s="2"/>
    </row>
    <row r="52" spans="1:6" s="11" customFormat="1" ht="12.75">
      <c r="A52" s="1"/>
      <c r="B52" s="1"/>
      <c r="C52" s="1"/>
      <c r="D52" s="1"/>
      <c r="E52" s="1"/>
      <c r="F52" s="2"/>
    </row>
    <row r="53" spans="1:6" s="11" customFormat="1" ht="12.75">
      <c r="A53" s="1"/>
      <c r="B53" s="1"/>
      <c r="C53" s="1"/>
      <c r="D53" s="1"/>
      <c r="E53" s="1"/>
      <c r="F53" s="2"/>
    </row>
    <row r="54" spans="1:6" s="11" customFormat="1" ht="12.75">
      <c r="A54" s="1"/>
      <c r="B54" s="1"/>
      <c r="C54" s="1"/>
      <c r="D54" s="1"/>
      <c r="E54" s="1"/>
      <c r="F54" s="2"/>
    </row>
    <row r="55" spans="1:6" s="11" customFormat="1" ht="12.75">
      <c r="A55" s="1"/>
      <c r="B55" s="1"/>
      <c r="C55" s="1"/>
      <c r="D55" s="1"/>
      <c r="E55" s="1"/>
      <c r="F55" s="2"/>
    </row>
    <row r="56" spans="1:6" s="11" customFormat="1" ht="12.75">
      <c r="A56" s="1"/>
      <c r="B56" s="1"/>
      <c r="C56" s="1"/>
      <c r="D56" s="1"/>
      <c r="E56" s="1"/>
      <c r="F56" s="2"/>
    </row>
    <row r="57" spans="1:6" s="11" customFormat="1" ht="12.75">
      <c r="A57" s="1"/>
      <c r="B57" s="1"/>
      <c r="C57" s="1"/>
      <c r="D57" s="1"/>
      <c r="E57" s="1"/>
      <c r="F57" s="2"/>
    </row>
    <row r="58" spans="1:6" s="11" customFormat="1" ht="12.75">
      <c r="A58" s="1"/>
      <c r="B58" s="1"/>
      <c r="C58" s="1"/>
      <c r="D58" s="1"/>
      <c r="E58" s="1"/>
      <c r="F58" s="2"/>
    </row>
    <row r="59" spans="1:6" s="11" customFormat="1" ht="12.75">
      <c r="A59" s="1"/>
      <c r="B59" s="1"/>
      <c r="C59" s="1"/>
      <c r="D59" s="1"/>
      <c r="E59" s="1"/>
      <c r="F59" s="2"/>
    </row>
  </sheetData>
  <mergeCells count="12">
    <mergeCell ref="B3:E3"/>
    <mergeCell ref="A3:A4"/>
    <mergeCell ref="B4:E4"/>
    <mergeCell ref="B17:C17"/>
    <mergeCell ref="B10:C10"/>
    <mergeCell ref="B11:C11"/>
    <mergeCell ref="B26:C26"/>
    <mergeCell ref="A20:A22"/>
    <mergeCell ref="E20:E22"/>
    <mergeCell ref="B19:C19"/>
    <mergeCell ref="A23:A25"/>
    <mergeCell ref="E23:E25"/>
  </mergeCells>
  <printOptions/>
  <pageMargins left="1" right="0" top="0.25" bottom="0.25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F59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8" sqref="B8"/>
    </sheetView>
  </sheetViews>
  <sheetFormatPr defaultColWidth="9.140625" defaultRowHeight="12.75"/>
  <cols>
    <col min="1" max="1" width="16.28125" style="1" customWidth="1"/>
    <col min="2" max="3" width="12.7109375" style="1" customWidth="1"/>
    <col min="4" max="4" width="13.7109375" style="1" customWidth="1"/>
    <col min="5" max="5" width="28.57421875" style="1" customWidth="1"/>
    <col min="6" max="6" width="10.421875" style="2" customWidth="1"/>
  </cols>
  <sheetData>
    <row r="1" spans="1:6" ht="21" thickBot="1">
      <c r="A1" s="25" t="s">
        <v>14</v>
      </c>
      <c r="B1" s="29"/>
      <c r="C1" s="30"/>
      <c r="D1" s="58"/>
      <c r="E1" s="58"/>
      <c r="F1" s="56"/>
    </row>
    <row r="2" spans="1:6" s="12" customFormat="1" ht="19.5" customHeight="1">
      <c r="A2" s="40" t="s">
        <v>9</v>
      </c>
      <c r="B2" s="41" t="s">
        <v>150</v>
      </c>
      <c r="C2" s="26"/>
      <c r="D2" s="26"/>
      <c r="E2" s="26"/>
      <c r="F2" s="59">
        <v>7522</v>
      </c>
    </row>
    <row r="3" spans="1:6" s="12" customFormat="1" ht="19.5" customHeight="1">
      <c r="A3" s="261" t="s">
        <v>11</v>
      </c>
      <c r="B3" s="263" t="s">
        <v>50</v>
      </c>
      <c r="C3" s="271"/>
      <c r="D3" s="271"/>
      <c r="E3" s="272"/>
      <c r="F3" s="60"/>
    </row>
    <row r="4" spans="1:6" s="12" customFormat="1" ht="20.25" customHeight="1">
      <c r="A4" s="262"/>
      <c r="B4" s="263" t="s">
        <v>51</v>
      </c>
      <c r="C4" s="264"/>
      <c r="D4" s="265"/>
      <c r="E4" s="266"/>
      <c r="F4" s="61"/>
    </row>
    <row r="5" spans="1:6" s="12" customFormat="1" ht="18" customHeight="1">
      <c r="A5" s="32" t="s">
        <v>16</v>
      </c>
      <c r="B5" s="43" t="s">
        <v>52</v>
      </c>
      <c r="C5" s="44"/>
      <c r="D5" s="43"/>
      <c r="E5" s="62"/>
      <c r="F5" s="59"/>
    </row>
    <row r="6" spans="1:6" s="12" customFormat="1" ht="18" customHeight="1">
      <c r="A6" s="32" t="s">
        <v>13</v>
      </c>
      <c r="B6" s="42">
        <v>50</v>
      </c>
      <c r="C6" s="90" t="s">
        <v>37</v>
      </c>
      <c r="D6" s="91">
        <v>50</v>
      </c>
      <c r="E6" s="26"/>
      <c r="F6" s="59"/>
    </row>
    <row r="7" spans="1:6" s="13" customFormat="1" ht="18" customHeight="1">
      <c r="A7" s="33" t="s">
        <v>118</v>
      </c>
      <c r="B7" s="100">
        <v>53200</v>
      </c>
      <c r="C7" s="92"/>
      <c r="D7" s="93"/>
      <c r="E7" s="93"/>
      <c r="F7" s="64"/>
    </row>
    <row r="8" spans="1:6" s="13" customFormat="1" ht="18" customHeight="1">
      <c r="A8" s="32" t="s">
        <v>23</v>
      </c>
      <c r="B8" s="27">
        <v>100000</v>
      </c>
      <c r="C8" s="28"/>
      <c r="D8" s="63" t="s">
        <v>24</v>
      </c>
      <c r="E8" s="27">
        <f>(B8*0.05)</f>
        <v>5000</v>
      </c>
      <c r="F8" s="78">
        <v>0.05</v>
      </c>
    </row>
    <row r="9" spans="1:6" ht="9" customHeight="1">
      <c r="A9" s="17"/>
      <c r="B9" s="37"/>
      <c r="C9" s="38"/>
      <c r="D9" s="18"/>
      <c r="E9" s="38"/>
      <c r="F9" s="57"/>
    </row>
    <row r="10" spans="1:6" ht="15.75">
      <c r="A10" s="9"/>
      <c r="B10" s="269" t="s">
        <v>0</v>
      </c>
      <c r="C10" s="270"/>
      <c r="D10" s="53" t="s">
        <v>12</v>
      </c>
      <c r="E10" s="54" t="s">
        <v>1</v>
      </c>
      <c r="F10" s="55" t="s">
        <v>28</v>
      </c>
    </row>
    <row r="11" spans="1:6" s="16" customFormat="1" ht="23.25" customHeight="1">
      <c r="A11" s="14" t="s">
        <v>53</v>
      </c>
      <c r="B11" s="267">
        <v>500</v>
      </c>
      <c r="C11" s="279"/>
      <c r="D11" s="15">
        <v>500</v>
      </c>
      <c r="E11" s="50"/>
      <c r="F11" s="52"/>
    </row>
    <row r="12" spans="1:6" s="16" customFormat="1" ht="24" customHeight="1">
      <c r="A12" s="14" t="s">
        <v>7</v>
      </c>
      <c r="B12" s="15"/>
      <c r="C12" s="15">
        <v>2500</v>
      </c>
      <c r="D12" s="15">
        <v>3978.21</v>
      </c>
      <c r="E12" s="50" t="s">
        <v>96</v>
      </c>
      <c r="F12" s="52"/>
    </row>
    <row r="13" spans="1:6" s="16" customFormat="1" ht="24" customHeight="1">
      <c r="A13" s="14" t="s">
        <v>59</v>
      </c>
      <c r="B13" s="15"/>
      <c r="C13" s="76">
        <v>125</v>
      </c>
      <c r="D13" s="76"/>
      <c r="E13" s="50" t="s">
        <v>97</v>
      </c>
      <c r="F13" s="52"/>
    </row>
    <row r="14" spans="1:6" s="16" customFormat="1" ht="21" customHeight="1">
      <c r="A14" s="14" t="s">
        <v>36</v>
      </c>
      <c r="B14" s="82">
        <v>0.21</v>
      </c>
      <c r="C14" s="76">
        <f>SUM(C12:C13)*0.21</f>
        <v>551.25</v>
      </c>
      <c r="D14" s="76"/>
      <c r="E14" s="50" t="s">
        <v>97</v>
      </c>
      <c r="F14" s="52"/>
    </row>
    <row r="15" spans="1:6" s="16" customFormat="1" ht="20.25" customHeight="1">
      <c r="A15" s="14" t="s">
        <v>35</v>
      </c>
      <c r="B15" s="83">
        <v>0.1025</v>
      </c>
      <c r="C15" s="76">
        <f>SUM(C12:C14)*B15</f>
        <v>325.56562499999995</v>
      </c>
      <c r="D15" s="76"/>
      <c r="E15" s="50" t="s">
        <v>97</v>
      </c>
      <c r="F15" s="52"/>
    </row>
    <row r="16" spans="1:6" s="16" customFormat="1" ht="20.25" customHeight="1">
      <c r="A16" s="14" t="s">
        <v>54</v>
      </c>
      <c r="B16" s="84">
        <v>0.1375</v>
      </c>
      <c r="C16" s="76">
        <f>B11*B16</f>
        <v>68.75</v>
      </c>
      <c r="D16" s="76"/>
      <c r="E16" s="50" t="s">
        <v>97</v>
      </c>
      <c r="F16" s="52"/>
    </row>
    <row r="17" spans="1:6" s="16" customFormat="1" ht="20.25" customHeight="1">
      <c r="A17" s="14" t="s">
        <v>43</v>
      </c>
      <c r="B17" s="77"/>
      <c r="C17" s="76">
        <v>120</v>
      </c>
      <c r="D17" s="15">
        <v>0</v>
      </c>
      <c r="E17" s="50" t="s">
        <v>60</v>
      </c>
      <c r="F17" s="52"/>
    </row>
    <row r="18" spans="1:6" s="16" customFormat="1" ht="21.75" customHeight="1">
      <c r="A18" s="14" t="s">
        <v>3</v>
      </c>
      <c r="B18" s="267">
        <v>100</v>
      </c>
      <c r="C18" s="268"/>
      <c r="D18" s="15">
        <v>100</v>
      </c>
      <c r="E18" s="50" t="s">
        <v>63</v>
      </c>
      <c r="F18" s="52"/>
    </row>
    <row r="19" spans="1:6" s="16" customFormat="1" ht="21.75" customHeight="1">
      <c r="A19" s="14" t="s">
        <v>5</v>
      </c>
      <c r="B19" s="79"/>
      <c r="C19" s="85">
        <v>165.36</v>
      </c>
      <c r="D19" s="15">
        <v>165.36</v>
      </c>
      <c r="E19" s="50" t="s">
        <v>62</v>
      </c>
      <c r="F19" s="52"/>
    </row>
    <row r="20" spans="1:6" s="16" customFormat="1" ht="19.5" customHeight="1">
      <c r="A20" s="14" t="s">
        <v>8</v>
      </c>
      <c r="B20" s="267">
        <v>300</v>
      </c>
      <c r="C20" s="268"/>
      <c r="D20" s="15">
        <v>399</v>
      </c>
      <c r="E20" s="50" t="s">
        <v>61</v>
      </c>
      <c r="F20" s="52"/>
    </row>
    <row r="21" spans="1:6" s="16" customFormat="1" ht="15" customHeight="1">
      <c r="A21" s="273" t="s">
        <v>17</v>
      </c>
      <c r="B21" s="14" t="s">
        <v>2</v>
      </c>
      <c r="C21" s="15" t="s">
        <v>57</v>
      </c>
      <c r="D21" s="15" t="s">
        <v>57</v>
      </c>
      <c r="E21" s="276" t="s">
        <v>58</v>
      </c>
      <c r="F21" s="52"/>
    </row>
    <row r="22" spans="1:6" s="16" customFormat="1" ht="15" customHeight="1">
      <c r="A22" s="274"/>
      <c r="B22" s="14" t="s">
        <v>18</v>
      </c>
      <c r="C22" s="15" t="s">
        <v>57</v>
      </c>
      <c r="D22" s="15" t="s">
        <v>57</v>
      </c>
      <c r="E22" s="277"/>
      <c r="F22" s="52"/>
    </row>
    <row r="23" spans="1:6" s="16" customFormat="1" ht="15" customHeight="1">
      <c r="A23" s="275"/>
      <c r="B23" s="14" t="s">
        <v>19</v>
      </c>
      <c r="C23" s="15"/>
      <c r="D23" s="15"/>
      <c r="E23" s="278"/>
      <c r="F23" s="52"/>
    </row>
    <row r="24" spans="1:6" s="16" customFormat="1" ht="15" customHeight="1">
      <c r="A24" s="273" t="s">
        <v>45</v>
      </c>
      <c r="B24" s="14" t="s">
        <v>46</v>
      </c>
      <c r="C24" s="15">
        <v>200</v>
      </c>
      <c r="D24" s="15">
        <v>721.19</v>
      </c>
      <c r="E24" s="280" t="s">
        <v>154</v>
      </c>
      <c r="F24" s="52"/>
    </row>
    <row r="25" spans="1:6" s="16" customFormat="1" ht="15" customHeight="1">
      <c r="A25" s="274"/>
      <c r="B25" s="14" t="s">
        <v>47</v>
      </c>
      <c r="C25" s="15">
        <v>40</v>
      </c>
      <c r="D25" s="15">
        <v>80</v>
      </c>
      <c r="E25" s="281"/>
      <c r="F25" s="52"/>
    </row>
    <row r="26" spans="1:6" s="16" customFormat="1" ht="15" customHeight="1">
      <c r="A26" s="275"/>
      <c r="B26" s="14" t="s">
        <v>48</v>
      </c>
      <c r="C26" s="15">
        <v>200</v>
      </c>
      <c r="D26" s="15">
        <v>333.51</v>
      </c>
      <c r="E26" s="259"/>
      <c r="F26" s="52"/>
    </row>
    <row r="27" spans="1:6" s="16" customFormat="1" ht="17.25" customHeight="1">
      <c r="A27" s="14" t="s">
        <v>15</v>
      </c>
      <c r="B27" s="267">
        <v>60</v>
      </c>
      <c r="C27" s="268"/>
      <c r="D27" s="15">
        <v>60</v>
      </c>
      <c r="E27" s="50" t="s">
        <v>56</v>
      </c>
      <c r="F27" s="52"/>
    </row>
    <row r="28" spans="1:6" s="16" customFormat="1" ht="35.25" customHeight="1">
      <c r="A28" s="45" t="s">
        <v>6</v>
      </c>
      <c r="B28" s="47"/>
      <c r="C28" s="46">
        <f>SUM(B11:C27)</f>
        <v>5256.375625</v>
      </c>
      <c r="D28" s="67">
        <f>SUM(D11:D27)</f>
        <v>6337.27</v>
      </c>
      <c r="E28" s="66"/>
      <c r="F28" s="51"/>
    </row>
    <row r="29" spans="1:6" s="16" customFormat="1" ht="13.5" customHeight="1">
      <c r="A29" s="68"/>
      <c r="B29" s="69"/>
      <c r="C29" s="70"/>
      <c r="D29" s="70"/>
      <c r="E29" s="71"/>
      <c r="F29" s="72"/>
    </row>
    <row r="30" spans="1:6" s="10" customFormat="1" ht="30" customHeight="1">
      <c r="A30" s="19"/>
      <c r="B30" s="3"/>
      <c r="C30" s="5"/>
      <c r="D30" s="5"/>
      <c r="E30" s="6"/>
      <c r="F30" s="4"/>
    </row>
    <row r="31" spans="1:6" s="10" customFormat="1" ht="15.75">
      <c r="A31" s="19"/>
      <c r="B31" s="3"/>
      <c r="C31" s="6"/>
      <c r="D31" s="20"/>
      <c r="E31" s="6"/>
      <c r="F31" s="4"/>
    </row>
    <row r="32" spans="1:6" s="10" customFormat="1" ht="19.5" customHeight="1">
      <c r="A32" s="19"/>
      <c r="B32" s="3"/>
      <c r="C32" s="5"/>
      <c r="D32" s="6"/>
      <c r="E32" s="6"/>
      <c r="F32" s="4"/>
    </row>
    <row r="33" spans="1:6" s="10" customFormat="1" ht="13.5" customHeight="1">
      <c r="A33" s="3"/>
      <c r="B33" s="3"/>
      <c r="C33" s="7"/>
      <c r="D33" s="6"/>
      <c r="E33" s="6"/>
      <c r="F33" s="4"/>
    </row>
    <row r="34" spans="1:6" s="10" customFormat="1" ht="12.75" customHeight="1">
      <c r="A34" s="3"/>
      <c r="B34" s="3"/>
      <c r="C34" s="6"/>
      <c r="D34" s="6"/>
      <c r="E34" s="6"/>
      <c r="F34" s="4"/>
    </row>
    <row r="35" spans="1:6" s="10" customFormat="1" ht="13.5" customHeight="1">
      <c r="A35" s="3"/>
      <c r="B35" s="3"/>
      <c r="C35" s="6"/>
      <c r="D35" s="6"/>
      <c r="E35" s="6"/>
      <c r="F35" s="4"/>
    </row>
    <row r="36" spans="1:6" s="10" customFormat="1" ht="15.75">
      <c r="A36" s="3"/>
      <c r="B36" s="3"/>
      <c r="C36" s="6"/>
      <c r="D36" s="6"/>
      <c r="E36" s="6"/>
      <c r="F36" s="4"/>
    </row>
    <row r="37" spans="1:6" s="10" customFormat="1" ht="15.75">
      <c r="A37" s="3"/>
      <c r="B37" s="3"/>
      <c r="C37" s="6"/>
      <c r="D37" s="8"/>
      <c r="E37" s="8"/>
      <c r="F37" s="4"/>
    </row>
    <row r="38" spans="1:6" s="10" customFormat="1" ht="15.75">
      <c r="A38" s="3"/>
      <c r="B38" s="3"/>
      <c r="C38" s="6"/>
      <c r="D38" s="1"/>
      <c r="E38" s="1"/>
      <c r="F38" s="2"/>
    </row>
    <row r="39" spans="1:6" s="10" customFormat="1" ht="15.75">
      <c r="A39" s="3"/>
      <c r="B39" s="3"/>
      <c r="C39" s="6"/>
      <c r="D39" s="1"/>
      <c r="E39" s="1"/>
      <c r="F39" s="2"/>
    </row>
    <row r="40" spans="1:6" s="10" customFormat="1" ht="12.75">
      <c r="A40" s="8"/>
      <c r="B40" s="8"/>
      <c r="C40" s="8"/>
      <c r="D40" s="1"/>
      <c r="E40" s="1"/>
      <c r="F40" s="2"/>
    </row>
    <row r="41" spans="1:6" s="11" customFormat="1" ht="12.75">
      <c r="A41" s="1"/>
      <c r="B41" s="1"/>
      <c r="C41" s="1"/>
      <c r="D41" s="1"/>
      <c r="E41" s="1"/>
      <c r="F41" s="2"/>
    </row>
    <row r="42" spans="1:6" s="11" customFormat="1" ht="12.75">
      <c r="A42" s="1"/>
      <c r="B42" s="1"/>
      <c r="C42" s="1"/>
      <c r="D42" s="1"/>
      <c r="E42" s="1"/>
      <c r="F42" s="2"/>
    </row>
    <row r="43" spans="1:6" s="11" customFormat="1" ht="12.75">
      <c r="A43" s="1"/>
      <c r="B43" s="1"/>
      <c r="C43" s="1"/>
      <c r="D43" s="1"/>
      <c r="E43" s="1"/>
      <c r="F43" s="2"/>
    </row>
    <row r="44" spans="1:6" s="11" customFormat="1" ht="12.75">
      <c r="A44" s="1"/>
      <c r="B44" s="1"/>
      <c r="C44" s="1"/>
      <c r="D44" s="1"/>
      <c r="E44" s="1"/>
      <c r="F44" s="2"/>
    </row>
    <row r="45" spans="1:6" s="11" customFormat="1" ht="12.75">
      <c r="A45" s="1"/>
      <c r="B45" s="1"/>
      <c r="C45" s="1"/>
      <c r="D45" s="1"/>
      <c r="E45" s="1"/>
      <c r="F45" s="2"/>
    </row>
    <row r="46" spans="1:6" s="11" customFormat="1" ht="12.75">
      <c r="A46" s="1"/>
      <c r="B46" s="1"/>
      <c r="C46" s="1"/>
      <c r="D46" s="1"/>
      <c r="E46" s="1"/>
      <c r="F46" s="2"/>
    </row>
    <row r="47" spans="1:6" s="11" customFormat="1" ht="12.75">
      <c r="A47" s="1"/>
      <c r="B47" s="1"/>
      <c r="C47" s="1"/>
      <c r="D47" s="1"/>
      <c r="E47" s="1"/>
      <c r="F47" s="2"/>
    </row>
    <row r="48" spans="1:6" s="11" customFormat="1" ht="12.75">
      <c r="A48" s="1"/>
      <c r="B48" s="1"/>
      <c r="C48" s="1"/>
      <c r="D48" s="1"/>
      <c r="E48" s="1"/>
      <c r="F48" s="2"/>
    </row>
    <row r="49" spans="1:6" s="11" customFormat="1" ht="12.75">
      <c r="A49" s="1"/>
      <c r="B49" s="1"/>
      <c r="C49" s="1"/>
      <c r="D49" s="1"/>
      <c r="E49" s="1"/>
      <c r="F49" s="2"/>
    </row>
    <row r="50" spans="1:6" s="11" customFormat="1" ht="12.75">
      <c r="A50" s="1"/>
      <c r="B50" s="1"/>
      <c r="C50" s="1"/>
      <c r="D50" s="1"/>
      <c r="E50" s="1"/>
      <c r="F50" s="2"/>
    </row>
    <row r="51" spans="1:6" s="11" customFormat="1" ht="12.75">
      <c r="A51" s="1"/>
      <c r="B51" s="1"/>
      <c r="C51" s="1"/>
      <c r="D51" s="1"/>
      <c r="E51" s="1"/>
      <c r="F51" s="2"/>
    </row>
    <row r="52" spans="1:6" s="11" customFormat="1" ht="12.75">
      <c r="A52" s="1"/>
      <c r="B52" s="1"/>
      <c r="C52" s="1"/>
      <c r="D52" s="1"/>
      <c r="E52" s="1"/>
      <c r="F52" s="2"/>
    </row>
    <row r="53" spans="1:6" s="11" customFormat="1" ht="12.75">
      <c r="A53" s="1"/>
      <c r="B53" s="1"/>
      <c r="C53" s="1"/>
      <c r="D53" s="1"/>
      <c r="E53" s="1"/>
      <c r="F53" s="2"/>
    </row>
    <row r="54" spans="1:6" s="11" customFormat="1" ht="12.75">
      <c r="A54" s="1"/>
      <c r="B54" s="1"/>
      <c r="C54" s="1"/>
      <c r="D54" s="1"/>
      <c r="E54" s="1"/>
      <c r="F54" s="2"/>
    </row>
    <row r="55" spans="1:6" s="11" customFormat="1" ht="12.75">
      <c r="A55" s="1"/>
      <c r="B55" s="1"/>
      <c r="C55" s="1"/>
      <c r="D55" s="1"/>
      <c r="E55" s="1"/>
      <c r="F55" s="2"/>
    </row>
    <row r="56" spans="1:6" s="11" customFormat="1" ht="12.75">
      <c r="A56" s="1"/>
      <c r="B56" s="1"/>
      <c r="C56" s="1"/>
      <c r="D56" s="1"/>
      <c r="E56" s="1"/>
      <c r="F56" s="2"/>
    </row>
    <row r="57" spans="1:6" s="11" customFormat="1" ht="12.75">
      <c r="A57" s="1"/>
      <c r="B57" s="1"/>
      <c r="C57" s="1"/>
      <c r="D57" s="1"/>
      <c r="E57" s="1"/>
      <c r="F57" s="2"/>
    </row>
    <row r="58" spans="1:6" s="11" customFormat="1" ht="12.75">
      <c r="A58" s="1"/>
      <c r="B58" s="1"/>
      <c r="C58" s="1"/>
      <c r="D58" s="1"/>
      <c r="E58" s="1"/>
      <c r="F58" s="2"/>
    </row>
    <row r="59" spans="1:6" s="11" customFormat="1" ht="12.75">
      <c r="A59" s="1"/>
      <c r="B59" s="1"/>
      <c r="C59" s="1"/>
      <c r="D59" s="1"/>
      <c r="E59" s="1"/>
      <c r="F59" s="2"/>
    </row>
  </sheetData>
  <mergeCells count="12">
    <mergeCell ref="B20:C20"/>
    <mergeCell ref="A24:A26"/>
    <mergeCell ref="E24:E26"/>
    <mergeCell ref="B27:C27"/>
    <mergeCell ref="A21:A23"/>
    <mergeCell ref="E21:E23"/>
    <mergeCell ref="B3:E3"/>
    <mergeCell ref="A3:A4"/>
    <mergeCell ref="B4:E4"/>
    <mergeCell ref="B18:C18"/>
    <mergeCell ref="B10:C10"/>
    <mergeCell ref="B11:C11"/>
  </mergeCells>
  <printOptions/>
  <pageMargins left="1" right="0" top="0.25" bottom="0.25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F52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7" sqref="B7"/>
    </sheetView>
  </sheetViews>
  <sheetFormatPr defaultColWidth="9.140625" defaultRowHeight="12.75"/>
  <cols>
    <col min="1" max="1" width="16.28125" style="1" customWidth="1"/>
    <col min="2" max="3" width="12.7109375" style="1" customWidth="1"/>
    <col min="4" max="4" width="13.7109375" style="1" customWidth="1"/>
    <col min="5" max="5" width="28.57421875" style="1" customWidth="1"/>
    <col min="6" max="6" width="10.421875" style="2" customWidth="1"/>
  </cols>
  <sheetData>
    <row r="1" spans="1:6" ht="21" thickBot="1">
      <c r="A1" s="25" t="s">
        <v>14</v>
      </c>
      <c r="B1" s="29"/>
      <c r="C1" s="30"/>
      <c r="D1" s="58"/>
      <c r="E1" s="58"/>
      <c r="F1" s="56"/>
    </row>
    <row r="2" spans="1:6" s="12" customFormat="1" ht="19.5" customHeight="1">
      <c r="A2" s="40" t="s">
        <v>9</v>
      </c>
      <c r="B2" s="41" t="s">
        <v>66</v>
      </c>
      <c r="C2" s="26"/>
      <c r="D2" s="26"/>
      <c r="E2" s="26" t="s">
        <v>69</v>
      </c>
      <c r="F2" s="135">
        <v>7532</v>
      </c>
    </row>
    <row r="3" spans="1:6" s="12" customFormat="1" ht="19.5" customHeight="1">
      <c r="A3" s="261" t="s">
        <v>11</v>
      </c>
      <c r="B3" s="263" t="s">
        <v>64</v>
      </c>
      <c r="C3" s="271"/>
      <c r="D3" s="271"/>
      <c r="E3" s="272"/>
      <c r="F3" s="60"/>
    </row>
    <row r="4" spans="1:6" s="12" customFormat="1" ht="20.25" customHeight="1">
      <c r="A4" s="262"/>
      <c r="B4" s="263" t="s">
        <v>65</v>
      </c>
      <c r="C4" s="264"/>
      <c r="D4" s="265"/>
      <c r="E4" s="266"/>
      <c r="F4" s="61"/>
    </row>
    <row r="5" spans="1:6" s="12" customFormat="1" ht="18" customHeight="1">
      <c r="A5" s="32" t="s">
        <v>16</v>
      </c>
      <c r="B5" s="43" t="s">
        <v>67</v>
      </c>
      <c r="C5" s="44"/>
      <c r="D5" s="43"/>
      <c r="E5" s="62"/>
      <c r="F5" s="59"/>
    </row>
    <row r="6" spans="1:6" s="12" customFormat="1" ht="18" customHeight="1">
      <c r="A6" s="32" t="s">
        <v>13</v>
      </c>
      <c r="B6" s="42">
        <v>25</v>
      </c>
      <c r="C6" s="90" t="s">
        <v>37</v>
      </c>
      <c r="D6" s="91">
        <v>20</v>
      </c>
      <c r="E6" s="26"/>
      <c r="F6" s="59"/>
    </row>
    <row r="7" spans="1:6" s="13" customFormat="1" ht="18" customHeight="1">
      <c r="A7" s="33" t="s">
        <v>118</v>
      </c>
      <c r="B7" s="100">
        <v>40000</v>
      </c>
      <c r="C7" s="92"/>
      <c r="D7" s="93"/>
      <c r="E7" s="93"/>
      <c r="F7" s="64"/>
    </row>
    <row r="8" spans="1:6" s="13" customFormat="1" ht="18" customHeight="1">
      <c r="A8" s="32" t="s">
        <v>23</v>
      </c>
      <c r="B8" s="27">
        <v>50000</v>
      </c>
      <c r="C8" s="28"/>
      <c r="D8" s="63" t="s">
        <v>24</v>
      </c>
      <c r="E8" s="27">
        <f>(B8*0.05)</f>
        <v>2500</v>
      </c>
      <c r="F8" s="78">
        <v>0.05</v>
      </c>
    </row>
    <row r="9" spans="1:6" ht="9" customHeight="1">
      <c r="A9" s="17"/>
      <c r="B9" s="37"/>
      <c r="C9" s="38"/>
      <c r="D9" s="18"/>
      <c r="E9" s="38"/>
      <c r="F9" s="57"/>
    </row>
    <row r="10" spans="1:6" ht="15.75">
      <c r="A10" s="9"/>
      <c r="B10" s="269" t="s">
        <v>0</v>
      </c>
      <c r="C10" s="270"/>
      <c r="D10" s="53" t="s">
        <v>12</v>
      </c>
      <c r="E10" s="54" t="s">
        <v>1</v>
      </c>
      <c r="F10" s="55" t="s">
        <v>28</v>
      </c>
    </row>
    <row r="11" spans="1:6" s="16" customFormat="1" ht="23.25" customHeight="1">
      <c r="A11" s="14" t="s">
        <v>53</v>
      </c>
      <c r="B11" s="267">
        <v>450</v>
      </c>
      <c r="C11" s="279"/>
      <c r="D11" s="15">
        <v>450</v>
      </c>
      <c r="E11" s="50"/>
      <c r="F11" s="52"/>
    </row>
    <row r="12" spans="1:6" s="16" customFormat="1" ht="24" customHeight="1">
      <c r="A12" s="14" t="s">
        <v>7</v>
      </c>
      <c r="B12" s="15" t="s">
        <v>68</v>
      </c>
      <c r="C12" s="15">
        <f>42.95*B6</f>
        <v>1073.75</v>
      </c>
      <c r="D12" s="15">
        <v>929</v>
      </c>
      <c r="E12" s="50"/>
      <c r="F12" s="52"/>
    </row>
    <row r="13" spans="1:6" s="16" customFormat="1" ht="21" customHeight="1">
      <c r="A13" s="14" t="s">
        <v>36</v>
      </c>
      <c r="B13" s="82">
        <v>0.2</v>
      </c>
      <c r="C13" s="76">
        <f>SUM(C12:C12)*B13</f>
        <v>214.75</v>
      </c>
      <c r="D13" s="15">
        <f>D12*0.2</f>
        <v>185.8</v>
      </c>
      <c r="E13" s="50"/>
      <c r="F13" s="52"/>
    </row>
    <row r="14" spans="1:6" s="16" customFormat="1" ht="20.25" customHeight="1">
      <c r="A14" s="14" t="s">
        <v>35</v>
      </c>
      <c r="B14" s="83">
        <v>0.1</v>
      </c>
      <c r="C14" s="76">
        <f>SUM(C12:C13)*B14</f>
        <v>128.85</v>
      </c>
      <c r="D14" s="15">
        <f>SUM(D12:D13)*B14</f>
        <v>111.48</v>
      </c>
      <c r="E14" s="50"/>
      <c r="F14" s="52"/>
    </row>
    <row r="15" spans="1:6" s="16" customFormat="1" ht="21.75" customHeight="1">
      <c r="A15" s="14" t="s">
        <v>5</v>
      </c>
      <c r="B15" s="79"/>
      <c r="C15" s="85" t="s">
        <v>57</v>
      </c>
      <c r="D15" s="15" t="s">
        <v>57</v>
      </c>
      <c r="E15" s="50"/>
      <c r="F15" s="52"/>
    </row>
    <row r="16" spans="1:6" s="16" customFormat="1" ht="19.5" customHeight="1">
      <c r="A16" s="14" t="s">
        <v>8</v>
      </c>
      <c r="B16" s="267" t="s">
        <v>57</v>
      </c>
      <c r="C16" s="268"/>
      <c r="D16" s="15" t="s">
        <v>57</v>
      </c>
      <c r="E16" s="50"/>
      <c r="F16" s="52"/>
    </row>
    <row r="17" spans="1:6" s="16" customFormat="1" ht="15" customHeight="1">
      <c r="A17" s="273" t="s">
        <v>17</v>
      </c>
      <c r="B17" s="14" t="s">
        <v>2</v>
      </c>
      <c r="C17" s="15" t="s">
        <v>57</v>
      </c>
      <c r="D17" s="15" t="s">
        <v>57</v>
      </c>
      <c r="E17" s="276" t="s">
        <v>58</v>
      </c>
      <c r="F17" s="52"/>
    </row>
    <row r="18" spans="1:6" s="16" customFormat="1" ht="15" customHeight="1">
      <c r="A18" s="274"/>
      <c r="B18" s="14" t="s">
        <v>18</v>
      </c>
      <c r="C18" s="15" t="s">
        <v>57</v>
      </c>
      <c r="D18" s="15" t="s">
        <v>57</v>
      </c>
      <c r="E18" s="277"/>
      <c r="F18" s="52"/>
    </row>
    <row r="19" spans="1:6" s="16" customFormat="1" ht="15" customHeight="1">
      <c r="A19" s="275"/>
      <c r="B19" s="14" t="s">
        <v>19</v>
      </c>
      <c r="C19" s="15"/>
      <c r="D19" s="15"/>
      <c r="E19" s="278"/>
      <c r="F19" s="52"/>
    </row>
    <row r="20" spans="1:6" s="16" customFormat="1" ht="17.25" customHeight="1">
      <c r="A20" s="14" t="s">
        <v>15</v>
      </c>
      <c r="B20" s="267">
        <v>60</v>
      </c>
      <c r="C20" s="268"/>
      <c r="D20" s="15">
        <v>15</v>
      </c>
      <c r="E20" s="50" t="s">
        <v>56</v>
      </c>
      <c r="F20" s="52"/>
    </row>
    <row r="21" spans="1:6" s="16" customFormat="1" ht="35.25" customHeight="1">
      <c r="A21" s="45" t="s">
        <v>6</v>
      </c>
      <c r="B21" s="47"/>
      <c r="C21" s="46">
        <f>SUM(B11:C20)</f>
        <v>1927.6499999999999</v>
      </c>
      <c r="D21" s="67">
        <f>SUM(D11:D20)</f>
        <v>1691.28</v>
      </c>
      <c r="E21" s="66"/>
      <c r="F21" s="51"/>
    </row>
    <row r="22" spans="1:6" s="16" customFormat="1" ht="13.5" customHeight="1">
      <c r="A22" s="68"/>
      <c r="B22" s="69"/>
      <c r="C22" s="70"/>
      <c r="D22" s="70"/>
      <c r="E22" s="71"/>
      <c r="F22" s="72"/>
    </row>
    <row r="23" spans="1:6" s="10" customFormat="1" ht="30" customHeight="1">
      <c r="A23" s="19"/>
      <c r="B23" s="3"/>
      <c r="C23" s="5"/>
      <c r="D23" s="5"/>
      <c r="E23" s="6"/>
      <c r="F23" s="4"/>
    </row>
    <row r="24" spans="1:6" s="10" customFormat="1" ht="15.75">
      <c r="A24" s="19"/>
      <c r="B24" s="3"/>
      <c r="C24" s="6"/>
      <c r="D24" s="20"/>
      <c r="E24" s="6"/>
      <c r="F24" s="4"/>
    </row>
    <row r="25" spans="1:6" s="10" customFormat="1" ht="19.5" customHeight="1">
      <c r="A25" s="19"/>
      <c r="B25" s="3"/>
      <c r="C25" s="5"/>
      <c r="D25" s="6"/>
      <c r="E25" s="6"/>
      <c r="F25" s="4"/>
    </row>
    <row r="26" spans="1:6" s="10" customFormat="1" ht="13.5" customHeight="1">
      <c r="A26" s="3"/>
      <c r="B26" s="3"/>
      <c r="C26" s="7"/>
      <c r="D26" s="6"/>
      <c r="E26" s="6"/>
      <c r="F26" s="4"/>
    </row>
    <row r="27" spans="1:6" s="10" customFormat="1" ht="12.75" customHeight="1">
      <c r="A27" s="3"/>
      <c r="B27" s="3"/>
      <c r="C27" s="6"/>
      <c r="D27" s="6"/>
      <c r="E27" s="6"/>
      <c r="F27" s="4"/>
    </row>
    <row r="28" spans="1:6" s="10" customFormat="1" ht="13.5" customHeight="1">
      <c r="A28" s="3"/>
      <c r="B28" s="3"/>
      <c r="C28" s="6"/>
      <c r="D28" s="6"/>
      <c r="E28" s="6"/>
      <c r="F28" s="4"/>
    </row>
    <row r="29" spans="1:6" s="10" customFormat="1" ht="15.75">
      <c r="A29" s="3"/>
      <c r="B29" s="3"/>
      <c r="C29" s="6"/>
      <c r="D29" s="6"/>
      <c r="E29" s="6"/>
      <c r="F29" s="4"/>
    </row>
    <row r="30" spans="1:6" s="10" customFormat="1" ht="15.75">
      <c r="A30" s="3"/>
      <c r="B30" s="3"/>
      <c r="C30" s="6"/>
      <c r="D30" s="8"/>
      <c r="E30" s="8"/>
      <c r="F30" s="4"/>
    </row>
    <row r="31" spans="1:6" s="10" customFormat="1" ht="15.75">
      <c r="A31" s="3"/>
      <c r="B31" s="3"/>
      <c r="C31" s="6"/>
      <c r="D31" s="1"/>
      <c r="E31" s="1"/>
      <c r="F31" s="2"/>
    </row>
    <row r="32" spans="1:6" s="10" customFormat="1" ht="15.75">
      <c r="A32" s="3"/>
      <c r="B32" s="3"/>
      <c r="C32" s="6"/>
      <c r="D32" s="1"/>
      <c r="E32" s="1"/>
      <c r="F32" s="2"/>
    </row>
    <row r="33" spans="1:6" s="10" customFormat="1" ht="12.75">
      <c r="A33" s="8"/>
      <c r="B33" s="8"/>
      <c r="C33" s="8"/>
      <c r="D33" s="1"/>
      <c r="E33" s="1"/>
      <c r="F33" s="2"/>
    </row>
    <row r="34" spans="1:6" s="11" customFormat="1" ht="12.75">
      <c r="A34" s="1"/>
      <c r="B34" s="1"/>
      <c r="C34" s="1"/>
      <c r="D34" s="1"/>
      <c r="E34" s="1"/>
      <c r="F34" s="2"/>
    </row>
    <row r="35" spans="1:6" s="11" customFormat="1" ht="12.75">
      <c r="A35" s="1"/>
      <c r="B35" s="1"/>
      <c r="C35" s="1"/>
      <c r="D35" s="1"/>
      <c r="E35" s="1"/>
      <c r="F35" s="2"/>
    </row>
    <row r="36" spans="1:6" s="11" customFormat="1" ht="12.75">
      <c r="A36" s="1"/>
      <c r="B36" s="1"/>
      <c r="C36" s="1"/>
      <c r="D36" s="1"/>
      <c r="E36" s="1"/>
      <c r="F36" s="2"/>
    </row>
    <row r="37" spans="1:6" s="11" customFormat="1" ht="12.75">
      <c r="A37" s="1"/>
      <c r="B37" s="1"/>
      <c r="C37" s="1"/>
      <c r="D37" s="1"/>
      <c r="E37" s="1"/>
      <c r="F37" s="2"/>
    </row>
    <row r="38" spans="1:6" s="11" customFormat="1" ht="12.75">
      <c r="A38" s="1"/>
      <c r="B38" s="1"/>
      <c r="C38" s="1"/>
      <c r="D38" s="1"/>
      <c r="E38" s="1"/>
      <c r="F38" s="2"/>
    </row>
    <row r="39" spans="1:6" s="11" customFormat="1" ht="12.75">
      <c r="A39" s="1"/>
      <c r="B39" s="1"/>
      <c r="C39" s="1"/>
      <c r="D39" s="1"/>
      <c r="E39" s="1"/>
      <c r="F39" s="2"/>
    </row>
    <row r="40" spans="1:6" s="11" customFormat="1" ht="12.75">
      <c r="A40" s="1"/>
      <c r="B40" s="1"/>
      <c r="C40" s="1"/>
      <c r="D40" s="1"/>
      <c r="E40" s="1"/>
      <c r="F40" s="2"/>
    </row>
    <row r="41" spans="1:6" s="11" customFormat="1" ht="12.75">
      <c r="A41" s="1"/>
      <c r="B41" s="1"/>
      <c r="C41" s="1"/>
      <c r="D41" s="1"/>
      <c r="E41" s="1"/>
      <c r="F41" s="2"/>
    </row>
    <row r="42" spans="1:6" s="11" customFormat="1" ht="12.75">
      <c r="A42" s="1"/>
      <c r="B42" s="1"/>
      <c r="C42" s="1"/>
      <c r="D42" s="1"/>
      <c r="E42" s="1"/>
      <c r="F42" s="2"/>
    </row>
    <row r="43" spans="1:6" s="11" customFormat="1" ht="12.75">
      <c r="A43" s="1"/>
      <c r="B43" s="1"/>
      <c r="C43" s="1"/>
      <c r="D43" s="1"/>
      <c r="E43" s="1"/>
      <c r="F43" s="2"/>
    </row>
    <row r="44" spans="1:6" s="11" customFormat="1" ht="12.75">
      <c r="A44" s="1"/>
      <c r="B44" s="1"/>
      <c r="C44" s="1"/>
      <c r="D44" s="1"/>
      <c r="E44" s="1"/>
      <c r="F44" s="2"/>
    </row>
    <row r="45" spans="1:6" s="11" customFormat="1" ht="12.75">
      <c r="A45" s="1"/>
      <c r="B45" s="1"/>
      <c r="C45" s="1"/>
      <c r="D45" s="1"/>
      <c r="E45" s="1"/>
      <c r="F45" s="2"/>
    </row>
    <row r="46" spans="1:6" s="11" customFormat="1" ht="12.75">
      <c r="A46" s="1"/>
      <c r="B46" s="1"/>
      <c r="C46" s="1"/>
      <c r="D46" s="1"/>
      <c r="E46" s="1"/>
      <c r="F46" s="2"/>
    </row>
    <row r="47" spans="1:6" s="11" customFormat="1" ht="12.75">
      <c r="A47" s="1"/>
      <c r="B47" s="1"/>
      <c r="C47" s="1"/>
      <c r="D47" s="1"/>
      <c r="E47" s="1"/>
      <c r="F47" s="2"/>
    </row>
    <row r="48" spans="1:6" s="11" customFormat="1" ht="12.75">
      <c r="A48" s="1"/>
      <c r="B48" s="1"/>
      <c r="C48" s="1"/>
      <c r="D48" s="1"/>
      <c r="E48" s="1"/>
      <c r="F48" s="2"/>
    </row>
    <row r="49" spans="1:6" s="11" customFormat="1" ht="12.75">
      <c r="A49" s="1"/>
      <c r="B49" s="1"/>
      <c r="C49" s="1"/>
      <c r="D49" s="1"/>
      <c r="E49" s="1"/>
      <c r="F49" s="2"/>
    </row>
    <row r="50" spans="1:6" s="11" customFormat="1" ht="12.75">
      <c r="A50" s="1"/>
      <c r="B50" s="1"/>
      <c r="C50" s="1"/>
      <c r="D50" s="1"/>
      <c r="E50" s="1"/>
      <c r="F50" s="2"/>
    </row>
    <row r="51" spans="1:6" s="11" customFormat="1" ht="12.75">
      <c r="A51" s="1"/>
      <c r="B51" s="1"/>
      <c r="C51" s="1"/>
      <c r="D51" s="1"/>
      <c r="E51" s="1"/>
      <c r="F51" s="2"/>
    </row>
    <row r="52" spans="1:6" s="11" customFormat="1" ht="12.75">
      <c r="A52" s="1"/>
      <c r="B52" s="1"/>
      <c r="C52" s="1"/>
      <c r="D52" s="1"/>
      <c r="E52" s="1"/>
      <c r="F52" s="2"/>
    </row>
  </sheetData>
  <mergeCells count="9">
    <mergeCell ref="B3:E3"/>
    <mergeCell ref="A3:A4"/>
    <mergeCell ref="B4:E4"/>
    <mergeCell ref="B20:C20"/>
    <mergeCell ref="A17:A19"/>
    <mergeCell ref="E17:E19"/>
    <mergeCell ref="B16:C16"/>
    <mergeCell ref="B10:C10"/>
    <mergeCell ref="B11:C11"/>
  </mergeCells>
  <printOptions/>
  <pageMargins left="1" right="0" top="0.25" bottom="0.25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F67"/>
  <sheetViews>
    <sheetView workbookViewId="0" topLeftCell="A1">
      <pane xSplit="1" ySplit="10" topLeftCell="B2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7" sqref="B7"/>
    </sheetView>
  </sheetViews>
  <sheetFormatPr defaultColWidth="9.140625" defaultRowHeight="12.75"/>
  <cols>
    <col min="1" max="1" width="16.28125" style="1" customWidth="1"/>
    <col min="2" max="3" width="12.7109375" style="1" customWidth="1"/>
    <col min="4" max="4" width="13.7109375" style="1" customWidth="1"/>
    <col min="5" max="5" width="28.57421875" style="1" customWidth="1"/>
    <col min="6" max="6" width="10.421875" style="2" customWidth="1"/>
  </cols>
  <sheetData>
    <row r="1" spans="1:6" ht="21" thickBot="1">
      <c r="A1" s="25" t="s">
        <v>14</v>
      </c>
      <c r="B1" s="106"/>
      <c r="C1" s="107"/>
      <c r="D1" s="107"/>
      <c r="E1" s="107"/>
      <c r="F1" s="108"/>
    </row>
    <row r="2" spans="1:6" s="12" customFormat="1" ht="19.5" customHeight="1">
      <c r="A2" s="40" t="s">
        <v>9</v>
      </c>
      <c r="B2" s="105" t="s">
        <v>202</v>
      </c>
      <c r="C2" s="34"/>
      <c r="D2" s="34"/>
      <c r="E2" s="34"/>
      <c r="F2" s="61">
        <v>7529</v>
      </c>
    </row>
    <row r="3" spans="1:6" s="12" customFormat="1" ht="19.5" customHeight="1">
      <c r="A3" s="261" t="s">
        <v>11</v>
      </c>
      <c r="B3" s="263" t="s">
        <v>203</v>
      </c>
      <c r="C3" s="271"/>
      <c r="D3" s="271"/>
      <c r="E3" s="272"/>
      <c r="F3" s="139"/>
    </row>
    <row r="4" spans="1:6" s="12" customFormat="1" ht="20.25" customHeight="1">
      <c r="A4" s="262"/>
      <c r="B4" s="263" t="s">
        <v>204</v>
      </c>
      <c r="C4" s="264"/>
      <c r="D4" s="265"/>
      <c r="E4" s="266"/>
      <c r="F4" s="61"/>
    </row>
    <row r="5" spans="1:6" s="12" customFormat="1" ht="18" customHeight="1">
      <c r="A5" s="32" t="s">
        <v>16</v>
      </c>
      <c r="B5" s="43" t="s">
        <v>205</v>
      </c>
      <c r="C5" s="44"/>
      <c r="D5" s="43"/>
      <c r="E5" s="62"/>
      <c r="F5" s="59"/>
    </row>
    <row r="6" spans="1:6" s="12" customFormat="1" ht="18" customHeight="1">
      <c r="A6" s="32" t="s">
        <v>13</v>
      </c>
      <c r="B6" s="42">
        <v>130</v>
      </c>
      <c r="C6" s="90" t="s">
        <v>37</v>
      </c>
      <c r="D6" s="91">
        <v>130</v>
      </c>
      <c r="E6" s="26"/>
      <c r="F6" s="59"/>
    </row>
    <row r="7" spans="1:6" s="13" customFormat="1" ht="18" customHeight="1">
      <c r="A7" s="33" t="s">
        <v>163</v>
      </c>
      <c r="B7" s="100">
        <v>382400</v>
      </c>
      <c r="C7" s="92"/>
      <c r="D7" s="93"/>
      <c r="E7" s="93"/>
      <c r="F7" s="64"/>
    </row>
    <row r="8" spans="1:6" s="13" customFormat="1" ht="18" customHeight="1">
      <c r="A8" s="32" t="s">
        <v>23</v>
      </c>
      <c r="B8" s="27">
        <v>250000</v>
      </c>
      <c r="C8" s="28"/>
      <c r="D8" s="63" t="s">
        <v>24</v>
      </c>
      <c r="E8" s="27">
        <f>(B8*0.05)</f>
        <v>12500</v>
      </c>
      <c r="F8" s="78">
        <v>0.05</v>
      </c>
    </row>
    <row r="9" spans="1:6" ht="9" customHeight="1">
      <c r="A9" s="17"/>
      <c r="B9" s="37"/>
      <c r="C9" s="38"/>
      <c r="D9" s="18"/>
      <c r="E9" s="38"/>
      <c r="F9" s="57"/>
    </row>
    <row r="10" spans="1:6" ht="15.75">
      <c r="A10" s="9"/>
      <c r="B10" s="269" t="s">
        <v>0</v>
      </c>
      <c r="C10" s="270"/>
      <c r="D10" s="53" t="s">
        <v>12</v>
      </c>
      <c r="E10" s="54" t="s">
        <v>1</v>
      </c>
      <c r="F10" s="55" t="s">
        <v>28</v>
      </c>
    </row>
    <row r="11" spans="1:6" ht="26.25">
      <c r="A11" s="74" t="s">
        <v>114</v>
      </c>
      <c r="B11" s="94"/>
      <c r="C11" s="117" t="s">
        <v>57</v>
      </c>
      <c r="D11" s="123" t="s">
        <v>57</v>
      </c>
      <c r="E11" s="103" t="s">
        <v>214</v>
      </c>
      <c r="F11" s="55"/>
    </row>
    <row r="12" spans="1:6" s="16" customFormat="1" ht="23.25" customHeight="1">
      <c r="A12" s="14" t="s">
        <v>115</v>
      </c>
      <c r="B12" s="15"/>
      <c r="C12" s="15" t="s">
        <v>57</v>
      </c>
      <c r="D12" s="15" t="s">
        <v>57</v>
      </c>
      <c r="E12" s="50"/>
      <c r="F12" s="52"/>
    </row>
    <row r="13" spans="1:6" s="16" customFormat="1" ht="24" customHeight="1">
      <c r="A13" s="14" t="s">
        <v>7</v>
      </c>
      <c r="B13" s="15"/>
      <c r="C13" s="15">
        <v>1037.11</v>
      </c>
      <c r="D13" s="15">
        <v>1037.11</v>
      </c>
      <c r="E13" s="50" t="s">
        <v>211</v>
      </c>
      <c r="F13" s="52"/>
    </row>
    <row r="14" spans="1:6" s="16" customFormat="1" ht="24" customHeight="1">
      <c r="A14" s="14" t="s">
        <v>59</v>
      </c>
      <c r="B14" s="15"/>
      <c r="C14" s="76" t="s">
        <v>57</v>
      </c>
      <c r="D14" s="15" t="s">
        <v>57</v>
      </c>
      <c r="E14" s="50"/>
      <c r="F14" s="52"/>
    </row>
    <row r="15" spans="1:6" s="16" customFormat="1" ht="21" customHeight="1">
      <c r="A15" s="14" t="s">
        <v>36</v>
      </c>
      <c r="B15" s="109">
        <v>0</v>
      </c>
      <c r="C15" s="76" t="s">
        <v>57</v>
      </c>
      <c r="D15" s="15" t="s">
        <v>57</v>
      </c>
      <c r="E15" s="50"/>
      <c r="F15" s="52"/>
    </row>
    <row r="16" spans="1:6" s="16" customFormat="1" ht="20.25" customHeight="1">
      <c r="A16" s="14" t="s">
        <v>35</v>
      </c>
      <c r="B16" s="109">
        <v>0</v>
      </c>
      <c r="C16" s="76" t="s">
        <v>57</v>
      </c>
      <c r="D16" s="15" t="s">
        <v>57</v>
      </c>
      <c r="E16" s="50"/>
      <c r="F16" s="52"/>
    </row>
    <row r="17" spans="1:6" s="16" customFormat="1" ht="20.25" customHeight="1">
      <c r="A17" s="14" t="s">
        <v>43</v>
      </c>
      <c r="B17" s="86"/>
      <c r="C17" s="76" t="s">
        <v>57</v>
      </c>
      <c r="D17" s="15" t="s">
        <v>57</v>
      </c>
      <c r="E17" s="50"/>
      <c r="F17" s="52"/>
    </row>
    <row r="18" spans="1:6" s="16" customFormat="1" ht="20.25" customHeight="1">
      <c r="A18" s="14" t="s">
        <v>111</v>
      </c>
      <c r="B18" s="104"/>
      <c r="C18" s="76" t="s">
        <v>57</v>
      </c>
      <c r="D18" s="15" t="s">
        <v>57</v>
      </c>
      <c r="E18" s="50"/>
      <c r="F18" s="52"/>
    </row>
    <row r="19" spans="1:6" s="16" customFormat="1" ht="21.75" customHeight="1">
      <c r="A19" s="14" t="s">
        <v>3</v>
      </c>
      <c r="B19" s="267" t="s">
        <v>57</v>
      </c>
      <c r="C19" s="268"/>
      <c r="D19" s="15" t="s">
        <v>57</v>
      </c>
      <c r="E19" s="50"/>
      <c r="F19" s="52"/>
    </row>
    <row r="20" spans="1:6" s="16" customFormat="1" ht="21" customHeight="1">
      <c r="A20" s="14" t="s">
        <v>5</v>
      </c>
      <c r="B20" s="267" t="s">
        <v>57</v>
      </c>
      <c r="C20" s="268"/>
      <c r="D20" s="15" t="s">
        <v>57</v>
      </c>
      <c r="E20" s="50" t="s">
        <v>169</v>
      </c>
      <c r="F20" s="52"/>
    </row>
    <row r="21" spans="1:6" s="16" customFormat="1" ht="19.5" customHeight="1">
      <c r="A21" s="14" t="s">
        <v>8</v>
      </c>
      <c r="B21" s="267">
        <v>500</v>
      </c>
      <c r="C21" s="268"/>
      <c r="D21" s="15">
        <v>500</v>
      </c>
      <c r="E21" s="50"/>
      <c r="F21" s="52"/>
    </row>
    <row r="22" spans="1:6" s="16" customFormat="1" ht="17.25" customHeight="1">
      <c r="A22" s="14" t="s">
        <v>15</v>
      </c>
      <c r="B22" s="267">
        <v>150</v>
      </c>
      <c r="C22" s="268"/>
      <c r="D22" s="15">
        <v>150</v>
      </c>
      <c r="E22" s="50" t="s">
        <v>168</v>
      </c>
      <c r="F22" s="52"/>
    </row>
    <row r="23" spans="1:6" s="16" customFormat="1" ht="15" customHeight="1">
      <c r="A23" s="273" t="s">
        <v>17</v>
      </c>
      <c r="B23" s="14" t="s">
        <v>2</v>
      </c>
      <c r="C23" s="15">
        <v>164</v>
      </c>
      <c r="D23" s="15">
        <v>164</v>
      </c>
      <c r="E23" s="276" t="s">
        <v>170</v>
      </c>
      <c r="F23" s="52"/>
    </row>
    <row r="24" spans="1:6" s="16" customFormat="1" ht="15" customHeight="1">
      <c r="A24" s="274"/>
      <c r="B24" s="14" t="s">
        <v>18</v>
      </c>
      <c r="C24" s="15">
        <v>135</v>
      </c>
      <c r="D24" s="15">
        <v>135</v>
      </c>
      <c r="E24" s="277"/>
      <c r="F24" s="52"/>
    </row>
    <row r="25" spans="1:6" s="16" customFormat="1" ht="15" customHeight="1">
      <c r="A25" s="275"/>
      <c r="B25" s="14" t="s">
        <v>19</v>
      </c>
      <c r="C25" s="15"/>
      <c r="D25" s="15"/>
      <c r="E25" s="278"/>
      <c r="F25" s="52"/>
    </row>
    <row r="26" spans="1:6" s="16" customFormat="1" ht="15" customHeight="1">
      <c r="A26" s="273" t="s">
        <v>45</v>
      </c>
      <c r="B26" s="14" t="s">
        <v>46</v>
      </c>
      <c r="C26" s="15">
        <v>875.17</v>
      </c>
      <c r="D26" s="15">
        <v>875.17</v>
      </c>
      <c r="E26" s="280" t="s">
        <v>212</v>
      </c>
      <c r="F26" s="52"/>
    </row>
    <row r="27" spans="1:6" s="16" customFormat="1" ht="15" customHeight="1">
      <c r="A27" s="274"/>
      <c r="B27" s="14" t="s">
        <v>47</v>
      </c>
      <c r="C27" s="15">
        <v>120</v>
      </c>
      <c r="D27" s="15">
        <v>120</v>
      </c>
      <c r="E27" s="281"/>
      <c r="F27" s="52"/>
    </row>
    <row r="28" spans="1:6" s="16" customFormat="1" ht="15" customHeight="1">
      <c r="A28" s="275"/>
      <c r="B28" s="14" t="s">
        <v>48</v>
      </c>
      <c r="C28" s="15">
        <v>755.55</v>
      </c>
      <c r="D28" s="15">
        <v>755.55</v>
      </c>
      <c r="E28" s="259"/>
      <c r="F28" s="52"/>
    </row>
    <row r="29" spans="1:6" s="16" customFormat="1" ht="15" customHeight="1">
      <c r="A29" s="273" t="s">
        <v>75</v>
      </c>
      <c r="B29" s="14" t="s">
        <v>46</v>
      </c>
      <c r="C29" s="15" t="s">
        <v>57</v>
      </c>
      <c r="D29" s="15" t="s">
        <v>57</v>
      </c>
      <c r="E29" s="280"/>
      <c r="F29" s="52"/>
    </row>
    <row r="30" spans="1:6" s="16" customFormat="1" ht="15" customHeight="1">
      <c r="A30" s="274"/>
      <c r="B30" s="14" t="s">
        <v>47</v>
      </c>
      <c r="C30" s="15" t="s">
        <v>57</v>
      </c>
      <c r="D30" s="15" t="s">
        <v>57</v>
      </c>
      <c r="E30" s="281"/>
      <c r="F30" s="52"/>
    </row>
    <row r="31" spans="1:6" s="16" customFormat="1" ht="15" customHeight="1">
      <c r="A31" s="275"/>
      <c r="B31" s="14" t="s">
        <v>48</v>
      </c>
      <c r="C31" s="15" t="s">
        <v>57</v>
      </c>
      <c r="D31" s="15" t="s">
        <v>57</v>
      </c>
      <c r="E31" s="259"/>
      <c r="F31" s="52"/>
    </row>
    <row r="32" spans="1:6" s="16" customFormat="1" ht="15" customHeight="1">
      <c r="A32" s="147" t="s">
        <v>230</v>
      </c>
      <c r="B32" s="148"/>
      <c r="C32" s="125">
        <v>19370.4</v>
      </c>
      <c r="D32" s="125">
        <v>19370.4</v>
      </c>
      <c r="E32" s="149"/>
      <c r="F32" s="127"/>
    </row>
    <row r="33" spans="1:6" s="16" customFormat="1" ht="35.25" customHeight="1">
      <c r="A33" s="45" t="s">
        <v>6</v>
      </c>
      <c r="B33" s="47"/>
      <c r="C33" s="46">
        <f>SUM(B11:C31)</f>
        <v>3736.83</v>
      </c>
      <c r="D33" s="67">
        <f>SUM(D12:D30)</f>
        <v>3736.83</v>
      </c>
      <c r="E33" s="66"/>
      <c r="F33" s="51"/>
    </row>
    <row r="34" spans="1:6" s="16" customFormat="1" ht="13.5" customHeight="1">
      <c r="A34" s="68"/>
      <c r="B34" s="69"/>
      <c r="C34" s="70"/>
      <c r="D34" s="70"/>
      <c r="E34" s="71"/>
      <c r="F34" s="72"/>
    </row>
    <row r="35" spans="1:6" s="10" customFormat="1" ht="21" customHeight="1">
      <c r="A35" s="73" t="s">
        <v>29</v>
      </c>
      <c r="B35" s="3"/>
      <c r="C35" s="3"/>
      <c r="D35" s="3"/>
      <c r="E35" s="3"/>
      <c r="F35" s="4"/>
    </row>
    <row r="36" spans="1:6" s="10" customFormat="1" ht="30" customHeight="1" thickBot="1">
      <c r="A36" s="21"/>
      <c r="B36" s="22"/>
      <c r="C36" s="23"/>
      <c r="D36" s="65"/>
      <c r="E36" s="6"/>
      <c r="F36" s="4"/>
    </row>
    <row r="37" spans="1:6" s="10" customFormat="1" ht="15.75">
      <c r="A37" s="19" t="s">
        <v>172</v>
      </c>
      <c r="B37" s="3"/>
      <c r="C37" s="5"/>
      <c r="D37" s="24" t="s">
        <v>22</v>
      </c>
      <c r="E37" s="6"/>
      <c r="F37" s="4"/>
    </row>
    <row r="38" spans="1:6" s="10" customFormat="1" ht="30" customHeight="1" thickBot="1">
      <c r="A38" s="21"/>
      <c r="B38" s="22"/>
      <c r="C38" s="23"/>
      <c r="D38" s="65"/>
      <c r="E38" s="6"/>
      <c r="F38" s="4"/>
    </row>
    <row r="39" spans="1:6" s="10" customFormat="1" ht="15.75">
      <c r="A39" s="19" t="s">
        <v>116</v>
      </c>
      <c r="B39" s="3"/>
      <c r="C39" s="5"/>
      <c r="D39" s="24" t="s">
        <v>22</v>
      </c>
      <c r="E39" s="6"/>
      <c r="F39" s="4"/>
    </row>
    <row r="40" spans="1:6" s="10" customFormat="1" ht="19.5" customHeight="1">
      <c r="A40" s="19"/>
      <c r="B40" s="3"/>
      <c r="C40" s="5"/>
      <c r="D40" s="6"/>
      <c r="E40" s="6"/>
      <c r="F40" s="4"/>
    </row>
    <row r="41" spans="1:6" s="10" customFormat="1" ht="13.5" customHeight="1">
      <c r="A41" s="3"/>
      <c r="B41" s="3"/>
      <c r="C41" s="7"/>
      <c r="D41" s="6"/>
      <c r="E41" s="6"/>
      <c r="F41" s="4"/>
    </row>
    <row r="42" spans="1:6" s="10" customFormat="1" ht="12.75" customHeight="1">
      <c r="A42" s="3"/>
      <c r="B42" s="3"/>
      <c r="C42" s="6"/>
      <c r="D42" s="6"/>
      <c r="E42" s="6"/>
      <c r="F42" s="4"/>
    </row>
    <row r="43" spans="1:6" s="10" customFormat="1" ht="13.5" customHeight="1">
      <c r="A43" s="3"/>
      <c r="B43" s="3"/>
      <c r="C43" s="6"/>
      <c r="D43" s="6"/>
      <c r="E43" s="6"/>
      <c r="F43" s="4"/>
    </row>
    <row r="44" spans="1:6" s="10" customFormat="1" ht="15.75">
      <c r="A44" s="3"/>
      <c r="B44" s="3"/>
      <c r="C44" s="6"/>
      <c r="D44" s="6"/>
      <c r="E44" s="6"/>
      <c r="F44" s="4"/>
    </row>
    <row r="45" spans="1:6" s="10" customFormat="1" ht="15.75">
      <c r="A45" s="3"/>
      <c r="B45" s="3"/>
      <c r="C45" s="6"/>
      <c r="D45" s="8"/>
      <c r="E45" s="8"/>
      <c r="F45" s="4"/>
    </row>
    <row r="46" spans="1:6" s="10" customFormat="1" ht="15.75">
      <c r="A46" s="3"/>
      <c r="B46" s="3"/>
      <c r="C46" s="6"/>
      <c r="D46" s="1"/>
      <c r="E46" s="1"/>
      <c r="F46" s="2"/>
    </row>
    <row r="47" spans="1:6" s="10" customFormat="1" ht="15.75">
      <c r="A47" s="3"/>
      <c r="B47" s="3"/>
      <c r="C47" s="6"/>
      <c r="D47" s="1"/>
      <c r="E47" s="1"/>
      <c r="F47" s="2"/>
    </row>
    <row r="48" spans="1:6" s="10" customFormat="1" ht="12.75">
      <c r="A48" s="8"/>
      <c r="B48" s="8"/>
      <c r="C48" s="8"/>
      <c r="D48" s="1"/>
      <c r="E48" s="1"/>
      <c r="F48" s="2"/>
    </row>
    <row r="49" spans="1:6" s="11" customFormat="1" ht="12.75">
      <c r="A49" s="1"/>
      <c r="B49" s="1"/>
      <c r="C49" s="1"/>
      <c r="D49" s="1"/>
      <c r="E49" s="1"/>
      <c r="F49" s="2"/>
    </row>
    <row r="50" spans="1:6" s="11" customFormat="1" ht="12.75">
      <c r="A50" s="1"/>
      <c r="B50" s="1"/>
      <c r="C50" s="1"/>
      <c r="D50" s="1"/>
      <c r="E50" s="1"/>
      <c r="F50" s="2"/>
    </row>
    <row r="51" spans="1:6" s="11" customFormat="1" ht="12.75">
      <c r="A51" s="1"/>
      <c r="B51" s="1"/>
      <c r="C51" s="1"/>
      <c r="D51" s="1"/>
      <c r="E51" s="1"/>
      <c r="F51" s="2"/>
    </row>
    <row r="52" spans="1:6" s="11" customFormat="1" ht="12.75">
      <c r="A52" s="1"/>
      <c r="B52" s="1"/>
      <c r="C52" s="1"/>
      <c r="D52" s="1"/>
      <c r="E52" s="1"/>
      <c r="F52" s="2"/>
    </row>
    <row r="53" spans="1:6" s="11" customFormat="1" ht="12.75">
      <c r="A53" s="1"/>
      <c r="B53" s="1"/>
      <c r="C53" s="1"/>
      <c r="D53" s="1"/>
      <c r="E53" s="1"/>
      <c r="F53" s="2"/>
    </row>
    <row r="54" spans="1:6" s="11" customFormat="1" ht="12.75">
      <c r="A54" s="1"/>
      <c r="B54" s="1"/>
      <c r="C54" s="1"/>
      <c r="D54" s="1"/>
      <c r="E54" s="1"/>
      <c r="F54" s="2"/>
    </row>
    <row r="55" spans="1:6" s="11" customFormat="1" ht="12.75">
      <c r="A55" s="1"/>
      <c r="B55" s="1"/>
      <c r="C55" s="1"/>
      <c r="D55" s="1"/>
      <c r="E55" s="1"/>
      <c r="F55" s="2"/>
    </row>
    <row r="56" spans="1:6" s="11" customFormat="1" ht="12.75">
      <c r="A56" s="1"/>
      <c r="B56" s="1"/>
      <c r="C56" s="1"/>
      <c r="D56" s="1"/>
      <c r="E56" s="1"/>
      <c r="F56" s="2"/>
    </row>
    <row r="57" spans="1:6" s="11" customFormat="1" ht="12.75">
      <c r="A57" s="1"/>
      <c r="B57" s="1"/>
      <c r="C57" s="1"/>
      <c r="D57" s="1"/>
      <c r="E57" s="1"/>
      <c r="F57" s="2"/>
    </row>
    <row r="58" spans="1:6" s="11" customFormat="1" ht="12.75">
      <c r="A58" s="1"/>
      <c r="B58" s="1"/>
      <c r="C58" s="1"/>
      <c r="D58" s="1"/>
      <c r="E58" s="1"/>
      <c r="F58" s="2"/>
    </row>
    <row r="59" spans="1:6" s="11" customFormat="1" ht="12.75">
      <c r="A59" s="1"/>
      <c r="B59" s="1"/>
      <c r="C59" s="1"/>
      <c r="D59" s="1"/>
      <c r="E59" s="1"/>
      <c r="F59" s="2"/>
    </row>
    <row r="60" spans="1:6" s="11" customFormat="1" ht="12.75">
      <c r="A60" s="1"/>
      <c r="B60" s="1"/>
      <c r="C60" s="1"/>
      <c r="D60" s="1"/>
      <c r="E60" s="1"/>
      <c r="F60" s="2"/>
    </row>
    <row r="61" spans="1:6" s="11" customFormat="1" ht="12.75">
      <c r="A61" s="1"/>
      <c r="B61" s="1"/>
      <c r="C61" s="1"/>
      <c r="D61" s="1"/>
      <c r="E61" s="1"/>
      <c r="F61" s="2"/>
    </row>
    <row r="62" spans="1:6" s="11" customFormat="1" ht="12.75">
      <c r="A62" s="1"/>
      <c r="B62" s="1"/>
      <c r="C62" s="1"/>
      <c r="D62" s="1"/>
      <c r="E62" s="1"/>
      <c r="F62" s="2"/>
    </row>
    <row r="63" spans="1:6" s="11" customFormat="1" ht="12.75">
      <c r="A63" s="1"/>
      <c r="B63" s="1"/>
      <c r="C63" s="1"/>
      <c r="D63" s="1"/>
      <c r="E63" s="1"/>
      <c r="F63" s="2"/>
    </row>
    <row r="64" spans="1:6" s="11" customFormat="1" ht="12.75">
      <c r="A64" s="1"/>
      <c r="B64" s="1"/>
      <c r="C64" s="1"/>
      <c r="D64" s="1"/>
      <c r="E64" s="1"/>
      <c r="F64" s="2"/>
    </row>
    <row r="65" spans="1:6" s="11" customFormat="1" ht="12.75">
      <c r="A65" s="1"/>
      <c r="B65" s="1"/>
      <c r="C65" s="1"/>
      <c r="D65" s="1"/>
      <c r="E65" s="1"/>
      <c r="F65" s="2"/>
    </row>
    <row r="66" spans="1:6" s="11" customFormat="1" ht="12.75">
      <c r="A66" s="1"/>
      <c r="B66" s="1"/>
      <c r="C66" s="1"/>
      <c r="D66" s="1"/>
      <c r="E66" s="1"/>
      <c r="F66" s="2"/>
    </row>
    <row r="67" spans="1:6" s="11" customFormat="1" ht="12.75">
      <c r="A67" s="1"/>
      <c r="B67" s="1"/>
      <c r="C67" s="1"/>
      <c r="D67" s="1"/>
      <c r="E67" s="1"/>
      <c r="F67" s="2"/>
    </row>
  </sheetData>
  <mergeCells count="14">
    <mergeCell ref="A29:A31"/>
    <mergeCell ref="E29:E31"/>
    <mergeCell ref="B22:C22"/>
    <mergeCell ref="A23:A25"/>
    <mergeCell ref="E23:E25"/>
    <mergeCell ref="E26:E28"/>
    <mergeCell ref="B21:C21"/>
    <mergeCell ref="B20:C20"/>
    <mergeCell ref="B10:C10"/>
    <mergeCell ref="A26:A28"/>
    <mergeCell ref="B3:E3"/>
    <mergeCell ref="A3:A4"/>
    <mergeCell ref="B4:E4"/>
    <mergeCell ref="B19:C19"/>
  </mergeCells>
  <printOptions/>
  <pageMargins left="1" right="0" top="0.25" bottom="0.25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F64"/>
  <sheetViews>
    <sheetView workbookViewId="0" topLeftCell="A1">
      <pane xSplit="1" ySplit="10" topLeftCell="B2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8" sqref="B8"/>
    </sheetView>
  </sheetViews>
  <sheetFormatPr defaultColWidth="9.140625" defaultRowHeight="12.75"/>
  <cols>
    <col min="1" max="1" width="16.28125" style="1" customWidth="1"/>
    <col min="2" max="3" width="12.7109375" style="1" customWidth="1"/>
    <col min="4" max="4" width="13.7109375" style="1" customWidth="1"/>
    <col min="5" max="5" width="28.57421875" style="1" customWidth="1"/>
    <col min="6" max="6" width="10.421875" style="2" customWidth="1"/>
  </cols>
  <sheetData>
    <row r="1" spans="1:6" ht="21" thickBot="1">
      <c r="A1" s="25" t="s">
        <v>14</v>
      </c>
      <c r="B1" s="106"/>
      <c r="C1" s="107"/>
      <c r="D1" s="107"/>
      <c r="E1" s="107"/>
      <c r="F1" s="108"/>
    </row>
    <row r="2" spans="1:6" s="12" customFormat="1" ht="19.5" customHeight="1">
      <c r="A2" s="40" t="s">
        <v>9</v>
      </c>
      <c r="B2" s="105" t="s">
        <v>206</v>
      </c>
      <c r="C2" s="34"/>
      <c r="D2" s="34"/>
      <c r="E2" s="34"/>
      <c r="F2" s="61">
        <v>7526</v>
      </c>
    </row>
    <row r="3" spans="1:6" s="12" customFormat="1" ht="19.5" customHeight="1">
      <c r="A3" s="261" t="s">
        <v>11</v>
      </c>
      <c r="B3" s="263" t="s">
        <v>207</v>
      </c>
      <c r="C3" s="271"/>
      <c r="D3" s="271"/>
      <c r="E3" s="272"/>
      <c r="F3" s="60"/>
    </row>
    <row r="4" spans="1:6" s="12" customFormat="1" ht="20.25" customHeight="1">
      <c r="A4" s="262"/>
      <c r="B4" s="263" t="s">
        <v>208</v>
      </c>
      <c r="C4" s="264"/>
      <c r="D4" s="265"/>
      <c r="E4" s="266"/>
      <c r="F4" s="61"/>
    </row>
    <row r="5" spans="1:6" s="12" customFormat="1" ht="18" customHeight="1">
      <c r="A5" s="32" t="s">
        <v>16</v>
      </c>
      <c r="B5" s="43" t="s">
        <v>209</v>
      </c>
      <c r="C5" s="44"/>
      <c r="D5" s="43"/>
      <c r="E5" s="62"/>
      <c r="F5" s="59"/>
    </row>
    <row r="6" spans="1:6" s="12" customFormat="1" ht="18" customHeight="1">
      <c r="A6" s="32" t="s">
        <v>13</v>
      </c>
      <c r="B6" s="42">
        <v>60</v>
      </c>
      <c r="C6" s="90" t="s">
        <v>37</v>
      </c>
      <c r="D6" s="91">
        <v>60</v>
      </c>
      <c r="E6" s="26"/>
      <c r="F6" s="59"/>
    </row>
    <row r="7" spans="1:6" s="13" customFormat="1" ht="18" customHeight="1">
      <c r="A7" s="33" t="s">
        <v>163</v>
      </c>
      <c r="B7" s="100">
        <v>202250</v>
      </c>
      <c r="C7" s="92"/>
      <c r="D7" s="93"/>
      <c r="E7" s="93"/>
      <c r="F7" s="64"/>
    </row>
    <row r="8" spans="1:6" s="13" customFormat="1" ht="18" customHeight="1">
      <c r="A8" s="32" t="s">
        <v>23</v>
      </c>
      <c r="B8" s="27">
        <v>250000</v>
      </c>
      <c r="C8" s="28"/>
      <c r="D8" s="63" t="s">
        <v>24</v>
      </c>
      <c r="E8" s="27">
        <f>(B8*0.05)</f>
        <v>12500</v>
      </c>
      <c r="F8" s="78">
        <v>0.05</v>
      </c>
    </row>
    <row r="9" spans="1:6" ht="9" customHeight="1">
      <c r="A9" s="17"/>
      <c r="B9" s="37"/>
      <c r="C9" s="38"/>
      <c r="D9" s="18"/>
      <c r="E9" s="38"/>
      <c r="F9" s="57"/>
    </row>
    <row r="10" spans="1:6" ht="15.75">
      <c r="A10" s="9"/>
      <c r="B10" s="269" t="s">
        <v>0</v>
      </c>
      <c r="C10" s="270"/>
      <c r="D10" s="53" t="s">
        <v>12</v>
      </c>
      <c r="E10" s="54" t="s">
        <v>1</v>
      </c>
      <c r="F10" s="55" t="s">
        <v>28</v>
      </c>
    </row>
    <row r="11" spans="1:6" ht="26.25">
      <c r="A11" s="74" t="s">
        <v>114</v>
      </c>
      <c r="B11" s="94"/>
      <c r="C11" s="96" t="s">
        <v>57</v>
      </c>
      <c r="D11" s="53" t="s">
        <v>57</v>
      </c>
      <c r="E11" s="103" t="s">
        <v>214</v>
      </c>
      <c r="F11" s="55"/>
    </row>
    <row r="12" spans="1:6" s="16" customFormat="1" ht="23.25" customHeight="1">
      <c r="A12" s="14" t="s">
        <v>115</v>
      </c>
      <c r="B12" s="15"/>
      <c r="C12" s="15" t="s">
        <v>57</v>
      </c>
      <c r="D12" s="15" t="s">
        <v>57</v>
      </c>
      <c r="E12" s="50"/>
      <c r="F12" s="52"/>
    </row>
    <row r="13" spans="1:6" s="16" customFormat="1" ht="24" customHeight="1">
      <c r="A13" s="14" t="s">
        <v>7</v>
      </c>
      <c r="B13" s="15">
        <v>0</v>
      </c>
      <c r="C13" s="15" t="s">
        <v>57</v>
      </c>
      <c r="D13" s="15" t="s">
        <v>57</v>
      </c>
      <c r="E13" s="50"/>
      <c r="F13" s="52"/>
    </row>
    <row r="14" spans="1:6" s="16" customFormat="1" ht="24" customHeight="1">
      <c r="A14" s="14" t="s">
        <v>59</v>
      </c>
      <c r="B14" s="15"/>
      <c r="C14" s="76" t="s">
        <v>57</v>
      </c>
      <c r="D14" s="15" t="s">
        <v>57</v>
      </c>
      <c r="E14" s="50"/>
      <c r="F14" s="52"/>
    </row>
    <row r="15" spans="1:6" s="16" customFormat="1" ht="21" customHeight="1">
      <c r="A15" s="14" t="s">
        <v>36</v>
      </c>
      <c r="B15" s="109">
        <v>0</v>
      </c>
      <c r="C15" s="76" t="s">
        <v>57</v>
      </c>
      <c r="D15" s="15" t="s">
        <v>57</v>
      </c>
      <c r="E15" s="50"/>
      <c r="F15" s="52"/>
    </row>
    <row r="16" spans="1:6" s="16" customFormat="1" ht="20.25" customHeight="1">
      <c r="A16" s="14" t="s">
        <v>35</v>
      </c>
      <c r="B16" s="109">
        <v>0</v>
      </c>
      <c r="C16" s="76" t="s">
        <v>57</v>
      </c>
      <c r="D16" s="15" t="s">
        <v>57</v>
      </c>
      <c r="E16" s="50"/>
      <c r="F16" s="52"/>
    </row>
    <row r="17" spans="1:6" s="16" customFormat="1" ht="20.25" customHeight="1">
      <c r="A17" s="14" t="s">
        <v>43</v>
      </c>
      <c r="B17" s="86"/>
      <c r="C17" s="76" t="s">
        <v>57</v>
      </c>
      <c r="D17" s="15" t="s">
        <v>57</v>
      </c>
      <c r="E17" s="50"/>
      <c r="F17" s="52"/>
    </row>
    <row r="18" spans="1:6" s="16" customFormat="1" ht="20.25" customHeight="1">
      <c r="A18" s="14" t="s">
        <v>111</v>
      </c>
      <c r="B18" s="104"/>
      <c r="C18" s="76" t="s">
        <v>57</v>
      </c>
      <c r="D18" s="15" t="s">
        <v>57</v>
      </c>
      <c r="E18" s="50"/>
      <c r="F18" s="52"/>
    </row>
    <row r="19" spans="1:6" s="16" customFormat="1" ht="21.75" customHeight="1">
      <c r="A19" s="14" t="s">
        <v>3</v>
      </c>
      <c r="B19" s="267" t="s">
        <v>57</v>
      </c>
      <c r="C19" s="268"/>
      <c r="D19" s="15" t="s">
        <v>57</v>
      </c>
      <c r="E19" s="50"/>
      <c r="F19" s="52"/>
    </row>
    <row r="20" spans="1:6" s="16" customFormat="1" ht="21" customHeight="1">
      <c r="A20" s="14" t="s">
        <v>5</v>
      </c>
      <c r="B20" s="267" t="s">
        <v>57</v>
      </c>
      <c r="C20" s="268"/>
      <c r="D20" s="15" t="s">
        <v>57</v>
      </c>
      <c r="E20" s="50" t="s">
        <v>169</v>
      </c>
      <c r="F20" s="52"/>
    </row>
    <row r="21" spans="1:6" s="16" customFormat="1" ht="19.5" customHeight="1">
      <c r="A21" s="14" t="s">
        <v>8</v>
      </c>
      <c r="B21" s="267">
        <v>800</v>
      </c>
      <c r="C21" s="268"/>
      <c r="D21" s="15">
        <v>800</v>
      </c>
      <c r="E21" s="50"/>
      <c r="F21" s="52"/>
    </row>
    <row r="22" spans="1:6" s="16" customFormat="1" ht="19.5" customHeight="1">
      <c r="A22" s="14" t="s">
        <v>210</v>
      </c>
      <c r="B22" s="79"/>
      <c r="C22" s="76">
        <v>408</v>
      </c>
      <c r="D22" s="15">
        <v>408</v>
      </c>
      <c r="E22" s="50"/>
      <c r="F22" s="52"/>
    </row>
    <row r="23" spans="1:6" s="16" customFormat="1" ht="19.5" customHeight="1">
      <c r="A23" s="14" t="s">
        <v>15</v>
      </c>
      <c r="B23" s="79"/>
      <c r="C23" s="76">
        <v>60</v>
      </c>
      <c r="D23" s="15">
        <v>60</v>
      </c>
      <c r="E23" s="50" t="s">
        <v>168</v>
      </c>
      <c r="F23" s="52"/>
    </row>
    <row r="25" spans="1:6" s="16" customFormat="1" ht="15" customHeight="1">
      <c r="A25" s="273" t="s">
        <v>17</v>
      </c>
      <c r="B25" s="14" t="s">
        <v>2</v>
      </c>
      <c r="C25" s="15">
        <v>190</v>
      </c>
      <c r="D25" s="15">
        <v>190</v>
      </c>
      <c r="E25" s="276" t="s">
        <v>170</v>
      </c>
      <c r="F25" s="52"/>
    </row>
    <row r="26" spans="1:6" s="16" customFormat="1" ht="15" customHeight="1">
      <c r="A26" s="274"/>
      <c r="B26" s="14" t="s">
        <v>18</v>
      </c>
      <c r="C26" s="15">
        <v>157</v>
      </c>
      <c r="D26" s="15">
        <v>157</v>
      </c>
      <c r="E26" s="277"/>
      <c r="F26" s="52"/>
    </row>
    <row r="27" spans="1:6" s="16" customFormat="1" ht="15" customHeight="1">
      <c r="A27" s="275"/>
      <c r="B27" s="14" t="s">
        <v>19</v>
      </c>
      <c r="C27" s="15">
        <v>0</v>
      </c>
      <c r="D27" s="15">
        <v>0</v>
      </c>
      <c r="E27" s="278"/>
      <c r="F27" s="52"/>
    </row>
    <row r="28" spans="1:6" s="16" customFormat="1" ht="15" customHeight="1">
      <c r="A28" s="273" t="s">
        <v>45</v>
      </c>
      <c r="B28" s="14" t="s">
        <v>46</v>
      </c>
      <c r="C28" s="15">
        <v>1843.07</v>
      </c>
      <c r="D28" s="15">
        <v>1843.07</v>
      </c>
      <c r="E28" s="280" t="s">
        <v>213</v>
      </c>
      <c r="F28" s="52"/>
    </row>
    <row r="29" spans="1:6" s="16" customFormat="1" ht="15" customHeight="1">
      <c r="A29" s="274"/>
      <c r="B29" s="14" t="s">
        <v>47</v>
      </c>
      <c r="C29" s="15">
        <v>80</v>
      </c>
      <c r="D29" s="15">
        <v>80</v>
      </c>
      <c r="E29" s="281"/>
      <c r="F29" s="52"/>
    </row>
    <row r="30" spans="1:6" s="16" customFormat="1" ht="15" customHeight="1">
      <c r="A30" s="275"/>
      <c r="B30" s="14" t="s">
        <v>48</v>
      </c>
      <c r="C30" s="15">
        <v>457.94</v>
      </c>
      <c r="D30" s="15">
        <v>457.94</v>
      </c>
      <c r="E30" s="259"/>
      <c r="F30" s="52"/>
    </row>
    <row r="31" spans="1:6" s="16" customFormat="1" ht="15" customHeight="1">
      <c r="A31" s="273" t="s">
        <v>75</v>
      </c>
      <c r="B31" s="14" t="s">
        <v>46</v>
      </c>
      <c r="C31" s="15" t="s">
        <v>57</v>
      </c>
      <c r="D31" s="15" t="s">
        <v>57</v>
      </c>
      <c r="E31" s="280"/>
      <c r="F31" s="52"/>
    </row>
    <row r="32" spans="1:6" s="16" customFormat="1" ht="15" customHeight="1">
      <c r="A32" s="274"/>
      <c r="B32" s="14" t="s">
        <v>47</v>
      </c>
      <c r="C32" s="15" t="s">
        <v>57</v>
      </c>
      <c r="D32" s="15" t="s">
        <v>57</v>
      </c>
      <c r="E32" s="281"/>
      <c r="F32" s="52"/>
    </row>
    <row r="33" spans="1:6" s="16" customFormat="1" ht="15" customHeight="1">
      <c r="A33" s="275"/>
      <c r="B33" s="14" t="s">
        <v>48</v>
      </c>
      <c r="C33" s="15" t="s">
        <v>57</v>
      </c>
      <c r="D33" s="15" t="s">
        <v>57</v>
      </c>
      <c r="E33" s="259"/>
      <c r="F33" s="52"/>
    </row>
    <row r="34" spans="1:6" s="16" customFormat="1" ht="17.25" customHeight="1">
      <c r="A34" s="124" t="s">
        <v>230</v>
      </c>
      <c r="B34" s="137"/>
      <c r="C34" s="138">
        <v>19370.4</v>
      </c>
      <c r="D34" s="125">
        <v>19370.4</v>
      </c>
      <c r="E34" s="126"/>
      <c r="F34" s="127"/>
    </row>
    <row r="35" spans="1:6" s="16" customFormat="1" ht="35.25" customHeight="1">
      <c r="A35" s="45" t="s">
        <v>6</v>
      </c>
      <c r="B35" s="47"/>
      <c r="C35" s="46">
        <f>SUM(B11:C33)</f>
        <v>3996.0099999999998</v>
      </c>
      <c r="D35" s="67">
        <f>SUM(D12:D32)</f>
        <v>3996.0099999999998</v>
      </c>
      <c r="E35" s="66"/>
      <c r="F35" s="51"/>
    </row>
    <row r="36" spans="1:6" s="16" customFormat="1" ht="13.5" customHeight="1">
      <c r="A36" s="68"/>
      <c r="B36" s="69"/>
      <c r="C36" s="70"/>
      <c r="D36" s="70"/>
      <c r="E36" s="71"/>
      <c r="F36" s="72"/>
    </row>
    <row r="37" spans="1:6" s="10" customFormat="1" ht="19.5" customHeight="1">
      <c r="A37" s="19"/>
      <c r="B37" s="3"/>
      <c r="C37" s="5"/>
      <c r="D37" s="6"/>
      <c r="E37" s="6"/>
      <c r="F37" s="4"/>
    </row>
    <row r="38" spans="1:6" s="10" customFormat="1" ht="13.5" customHeight="1">
      <c r="A38" s="3"/>
      <c r="B38" s="3"/>
      <c r="C38" s="7"/>
      <c r="D38" s="6"/>
      <c r="E38" s="6"/>
      <c r="F38" s="4"/>
    </row>
    <row r="39" spans="1:6" s="10" customFormat="1" ht="12.75" customHeight="1">
      <c r="A39" s="3"/>
      <c r="B39" s="3"/>
      <c r="C39" s="6"/>
      <c r="D39" s="6"/>
      <c r="E39" s="6"/>
      <c r="F39" s="4"/>
    </row>
    <row r="40" spans="1:6" s="10" customFormat="1" ht="13.5" customHeight="1">
      <c r="A40" s="3"/>
      <c r="B40" s="3"/>
      <c r="C40" s="6"/>
      <c r="D40" s="6"/>
      <c r="E40" s="6"/>
      <c r="F40" s="4"/>
    </row>
    <row r="41" spans="1:6" s="10" customFormat="1" ht="15.75">
      <c r="A41" s="3"/>
      <c r="B41" s="3"/>
      <c r="C41" s="6"/>
      <c r="D41" s="6"/>
      <c r="E41" s="6"/>
      <c r="F41" s="4"/>
    </row>
    <row r="42" spans="1:6" s="10" customFormat="1" ht="15.75">
      <c r="A42" s="3"/>
      <c r="B42" s="3"/>
      <c r="C42" s="6"/>
      <c r="D42" s="8"/>
      <c r="E42" s="8"/>
      <c r="F42" s="4"/>
    </row>
    <row r="43" spans="1:6" s="10" customFormat="1" ht="15.75">
      <c r="A43" s="3"/>
      <c r="B43" s="3"/>
      <c r="C43" s="6"/>
      <c r="D43" s="1"/>
      <c r="E43" s="1"/>
      <c r="F43" s="2"/>
    </row>
    <row r="44" spans="1:6" s="10" customFormat="1" ht="15.75">
      <c r="A44" s="3"/>
      <c r="B44" s="3"/>
      <c r="C44" s="6"/>
      <c r="D44" s="1"/>
      <c r="E44" s="1"/>
      <c r="F44" s="2"/>
    </row>
    <row r="45" spans="1:6" s="10" customFormat="1" ht="12.75">
      <c r="A45" s="8"/>
      <c r="B45" s="8"/>
      <c r="C45" s="8"/>
      <c r="D45" s="1"/>
      <c r="E45" s="1"/>
      <c r="F45" s="2"/>
    </row>
    <row r="46" spans="1:6" s="11" customFormat="1" ht="12.75">
      <c r="A46" s="1"/>
      <c r="B46" s="1"/>
      <c r="C46" s="1"/>
      <c r="D46" s="1"/>
      <c r="E46" s="1"/>
      <c r="F46" s="2"/>
    </row>
    <row r="47" spans="1:6" s="11" customFormat="1" ht="12.75">
      <c r="A47" s="1"/>
      <c r="B47" s="1"/>
      <c r="C47" s="1"/>
      <c r="D47" s="1"/>
      <c r="E47" s="1"/>
      <c r="F47" s="2"/>
    </row>
    <row r="48" spans="1:6" s="11" customFormat="1" ht="12.75">
      <c r="A48" s="1"/>
      <c r="B48" s="1"/>
      <c r="C48" s="1"/>
      <c r="D48" s="1"/>
      <c r="E48" s="1"/>
      <c r="F48" s="2"/>
    </row>
    <row r="49" spans="1:6" s="11" customFormat="1" ht="12.75">
      <c r="A49" s="1"/>
      <c r="B49" s="1"/>
      <c r="C49" s="1"/>
      <c r="D49" s="1"/>
      <c r="E49" s="1"/>
      <c r="F49" s="2"/>
    </row>
    <row r="50" spans="1:6" s="11" customFormat="1" ht="12.75">
      <c r="A50" s="1"/>
      <c r="B50" s="1"/>
      <c r="C50" s="1"/>
      <c r="D50" s="1"/>
      <c r="E50" s="1"/>
      <c r="F50" s="2"/>
    </row>
    <row r="51" spans="1:6" s="11" customFormat="1" ht="12.75">
      <c r="A51" s="1"/>
      <c r="B51" s="1"/>
      <c r="C51" s="1"/>
      <c r="D51" s="1"/>
      <c r="E51" s="1"/>
      <c r="F51" s="2"/>
    </row>
    <row r="52" spans="1:6" s="11" customFormat="1" ht="12.75">
      <c r="A52" s="1"/>
      <c r="B52" s="1"/>
      <c r="C52" s="1"/>
      <c r="D52" s="1"/>
      <c r="E52" s="1"/>
      <c r="F52" s="2"/>
    </row>
    <row r="53" spans="1:6" s="11" customFormat="1" ht="12.75">
      <c r="A53" s="1"/>
      <c r="B53" s="1"/>
      <c r="C53" s="1"/>
      <c r="D53" s="1"/>
      <c r="E53" s="1"/>
      <c r="F53" s="2"/>
    </row>
    <row r="54" spans="1:6" s="11" customFormat="1" ht="12.75">
      <c r="A54" s="1"/>
      <c r="B54" s="1"/>
      <c r="C54" s="1"/>
      <c r="D54" s="1"/>
      <c r="E54" s="1"/>
      <c r="F54" s="2"/>
    </row>
    <row r="55" spans="1:6" s="11" customFormat="1" ht="12.75">
      <c r="A55" s="1"/>
      <c r="B55" s="1"/>
      <c r="C55" s="1"/>
      <c r="D55" s="1"/>
      <c r="E55" s="1"/>
      <c r="F55" s="2"/>
    </row>
    <row r="56" spans="1:6" s="11" customFormat="1" ht="12.75">
      <c r="A56" s="1"/>
      <c r="B56" s="1"/>
      <c r="C56" s="1"/>
      <c r="D56" s="1"/>
      <c r="E56" s="1"/>
      <c r="F56" s="2"/>
    </row>
    <row r="57" spans="1:6" s="11" customFormat="1" ht="12.75">
      <c r="A57" s="1"/>
      <c r="B57" s="1"/>
      <c r="C57" s="1"/>
      <c r="D57" s="1"/>
      <c r="E57" s="1"/>
      <c r="F57" s="2"/>
    </row>
    <row r="58" spans="1:6" s="11" customFormat="1" ht="12.75">
      <c r="A58" s="1"/>
      <c r="B58" s="1"/>
      <c r="C58" s="1"/>
      <c r="D58" s="1"/>
      <c r="E58" s="1"/>
      <c r="F58" s="2"/>
    </row>
    <row r="59" spans="1:6" s="11" customFormat="1" ht="12.75">
      <c r="A59" s="1"/>
      <c r="B59" s="1"/>
      <c r="C59" s="1"/>
      <c r="D59" s="1"/>
      <c r="E59" s="1"/>
      <c r="F59" s="2"/>
    </row>
    <row r="60" spans="1:6" s="11" customFormat="1" ht="12.75">
      <c r="A60" s="1"/>
      <c r="B60" s="1"/>
      <c r="C60" s="1"/>
      <c r="D60" s="1"/>
      <c r="E60" s="1"/>
      <c r="F60" s="2"/>
    </row>
    <row r="61" spans="1:6" s="11" customFormat="1" ht="12.75">
      <c r="A61" s="1"/>
      <c r="B61" s="1"/>
      <c r="C61" s="1"/>
      <c r="D61" s="1"/>
      <c r="E61" s="1"/>
      <c r="F61" s="2"/>
    </row>
    <row r="62" spans="1:6" s="11" customFormat="1" ht="12.75">
      <c r="A62" s="1"/>
      <c r="B62" s="1"/>
      <c r="C62" s="1"/>
      <c r="D62" s="1"/>
      <c r="E62" s="1"/>
      <c r="F62" s="2"/>
    </row>
    <row r="63" spans="1:6" s="11" customFormat="1" ht="12.75">
      <c r="A63" s="1"/>
      <c r="B63" s="1"/>
      <c r="C63" s="1"/>
      <c r="D63" s="1"/>
      <c r="E63" s="1"/>
      <c r="F63" s="2"/>
    </row>
    <row r="64" spans="1:6" s="11" customFormat="1" ht="12.75">
      <c r="A64" s="1"/>
      <c r="B64" s="1"/>
      <c r="C64" s="1"/>
      <c r="D64" s="1"/>
      <c r="E64" s="1"/>
      <c r="F64" s="2"/>
    </row>
  </sheetData>
  <mergeCells count="13">
    <mergeCell ref="A31:A33"/>
    <mergeCell ref="E31:E33"/>
    <mergeCell ref="A25:A27"/>
    <mergeCell ref="E25:E27"/>
    <mergeCell ref="E28:E30"/>
    <mergeCell ref="B21:C21"/>
    <mergeCell ref="B20:C20"/>
    <mergeCell ref="B10:C10"/>
    <mergeCell ref="A28:A30"/>
    <mergeCell ref="B3:E3"/>
    <mergeCell ref="A3:A4"/>
    <mergeCell ref="B4:E4"/>
    <mergeCell ref="B19:C19"/>
  </mergeCells>
  <printOptions/>
  <pageMargins left="1" right="0" top="0.25" bottom="0.2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Swenson</dc:creator>
  <cp:keywords/>
  <dc:description/>
  <cp:lastModifiedBy>kimmel</cp:lastModifiedBy>
  <cp:lastPrinted>2007-12-12T15:39:23Z</cp:lastPrinted>
  <dcterms:created xsi:type="dcterms:W3CDTF">2007-02-05T21:21:59Z</dcterms:created>
  <dcterms:modified xsi:type="dcterms:W3CDTF">2007-12-12T23:11:40Z</dcterms:modified>
  <cp:category/>
  <cp:version/>
  <cp:contentType/>
  <cp:contentStatus/>
</cp:coreProperties>
</file>